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5600" windowHeight="7680" tabRatio="593" activeTab="1"/>
  </bookViews>
  <sheets>
    <sheet name="ESFA resumido" sheetId="5" r:id="rId1"/>
    <sheet name="PYG Q1 Conciliación - Res" sheetId="9" r:id="rId2"/>
    <sheet name="ESFA Detallado" sheetId="4" state="hidden" r:id="rId3"/>
    <sheet name="ESF Q1 Resumen" sheetId="7" state="hidden" r:id="rId4"/>
    <sheet name="ESF Q1" sheetId="6" state="hidden" r:id="rId5"/>
    <sheet name="PYG Q1 " sheetId="8" state="hidden" r:id="rId6"/>
    <sheet name="PYG Q1 Concil" sheetId="10" state="hidden" r:id="rId7"/>
    <sheet name="Indicadores" sheetId="11" state="hidden" r:id="rId8"/>
  </sheets>
  <externalReferences>
    <externalReference r:id="rId9"/>
    <externalReference r:id="rId10"/>
    <externalReference r:id="rId11"/>
    <externalReference r:id="rId12"/>
  </externalReferences>
  <definedNames>
    <definedName name="_ac9" localSheetId="6">#REF!</definedName>
    <definedName name="_ac9">#REF!</definedName>
    <definedName name="_ac93" localSheetId="6">#REF!</definedName>
    <definedName name="_ac93">#REF!</definedName>
    <definedName name="_ac94" localSheetId="6">#REF!</definedName>
    <definedName name="_ac94">#REF!</definedName>
    <definedName name="_EC93" localSheetId="6">#REF!</definedName>
    <definedName name="_EC93">#REF!</definedName>
    <definedName name="_xlnm._FilterDatabase" localSheetId="4" hidden="1">'ESF Q1'!$A$5:$E$83</definedName>
    <definedName name="_xlnm._FilterDatabase" localSheetId="2" hidden="1">'ESFA Detallado'!#REF!</definedName>
    <definedName name="_mayo" localSheetId="6">#REF!</definedName>
    <definedName name="_mayo">#REF!</definedName>
    <definedName name="_pat93" localSheetId="6">#REF!</definedName>
    <definedName name="_pat93">#REF!</definedName>
    <definedName name="_pat94" localSheetId="6">#REF!</definedName>
    <definedName name="_pat94">#REF!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_xlnm.Print_Area" localSheetId="4">'ESF Q1'!$A$5:$D$83</definedName>
    <definedName name="_xlnm.Print_Area" localSheetId="3">'ESF Q1 Resumen'!$A$1:$G$28</definedName>
    <definedName name="_xlnm.Print_Area" localSheetId="2">'ESFA Detallado'!#REF!</definedName>
    <definedName name="_xlnm.Print_Area" localSheetId="5">'PYG Q1 '!$A$1:$I$28</definedName>
    <definedName name="_xlnm.Print_Area" localSheetId="6">'PYG Q1 Concil'!$C$3:$L$57</definedName>
    <definedName name="_xlnm.Print_Area" localSheetId="1">'PYG Q1 Conciliación - Res'!$A$1:$F$23</definedName>
    <definedName name="dddd" localSheetId="6">#REF!</definedName>
    <definedName name="dddd">#REF!</definedName>
    <definedName name="FECHA" localSheetId="6">#REF!</definedName>
    <definedName name="FECHA">#REF!</definedName>
    <definedName name="Historicos" localSheetId="6">#REF!</definedName>
    <definedName name="Historicos">#REF!</definedName>
    <definedName name="ingresosoperacionales2003">[1]pg032004!$C$16</definedName>
    <definedName name="n" localSheetId="6">#REF!</definedName>
    <definedName name="n">#REF!</definedName>
    <definedName name="PEN" localSheetId="6">#REF!</definedName>
    <definedName name="PEN">#REF!</definedName>
    <definedName name="PresentationNormalA4" localSheetId="6">#REF!</definedName>
    <definedName name="PresentationNormalA4">#REF!</definedName>
    <definedName name="rate" localSheetId="6">#REF!</definedName>
    <definedName name="rate">#REF!</definedName>
    <definedName name="s">'[2]RESUMEN TOTAL'!$B$2</definedName>
    <definedName name="TestAdd">"Test RefersTo1"</definedName>
    <definedName name="totalactivo" localSheetId="6">#REF!</definedName>
    <definedName name="totalactivo">#REF!</definedName>
    <definedName name="Totalingresoso" localSheetId="6">#REF!</definedName>
    <definedName name="Totalingresoso">#REF!</definedName>
    <definedName name="totalingresosoperacionales">[1]pg032004!$B$16</definedName>
    <definedName name="TRM" localSheetId="6">#REF!</definedName>
    <definedName name="TRM">#REF!</definedName>
    <definedName name="TRM.">'[3]Valoración Derivados'!$B$1</definedName>
    <definedName name="X" localSheetId="6">#REF!</definedName>
    <definedName name="X">#REF!</definedName>
    <definedName name="Y" localSheetId="6">#REF!</definedName>
    <definedName name="Y">#REF!</definedName>
  </definedNames>
  <calcPr calcId="145621"/>
</workbook>
</file>

<file path=xl/calcChain.xml><?xml version="1.0" encoding="utf-8"?>
<calcChain xmlns="http://schemas.openxmlformats.org/spreadsheetml/2006/main">
  <c r="D16" i="5" l="1"/>
  <c r="D51" i="5"/>
  <c r="E51" i="5" s="1"/>
  <c r="E63" i="5"/>
  <c r="E62" i="5"/>
  <c r="D61" i="5"/>
  <c r="D64" i="5" s="1"/>
  <c r="C61" i="5"/>
  <c r="C64" i="5" s="1"/>
  <c r="E60" i="5"/>
  <c r="E59" i="5"/>
  <c r="E58" i="5"/>
  <c r="E57" i="5"/>
  <c r="E56" i="5"/>
  <c r="E55" i="5"/>
  <c r="E54" i="5"/>
  <c r="D53" i="5"/>
  <c r="C53" i="5"/>
  <c r="E52" i="5"/>
  <c r="E50" i="5"/>
  <c r="E49" i="5"/>
  <c r="E48" i="5"/>
  <c r="E47" i="5"/>
  <c r="E46" i="5"/>
  <c r="E45" i="5"/>
  <c r="E44" i="5"/>
  <c r="E43" i="5"/>
  <c r="E42" i="5"/>
  <c r="E41" i="5"/>
  <c r="E53" i="5" l="1"/>
  <c r="E61" i="5"/>
  <c r="E64" i="5" s="1"/>
  <c r="C26" i="5"/>
  <c r="C29" i="5" s="1"/>
  <c r="D26" i="5"/>
  <c r="D29" i="5" s="1"/>
  <c r="E28" i="5"/>
  <c r="E27" i="5"/>
  <c r="E25" i="5"/>
  <c r="E24" i="5"/>
  <c r="E23" i="5"/>
  <c r="E22" i="5"/>
  <c r="E21" i="5"/>
  <c r="E20" i="5"/>
  <c r="E19" i="5"/>
  <c r="E6" i="5"/>
  <c r="E7" i="5"/>
  <c r="E8" i="5"/>
  <c r="E9" i="5"/>
  <c r="E10" i="5"/>
  <c r="E11" i="5"/>
  <c r="E12" i="5"/>
  <c r="E13" i="5"/>
  <c r="E14" i="5"/>
  <c r="E15" i="5"/>
  <c r="E16" i="5"/>
  <c r="E17" i="5"/>
  <c r="C18" i="5"/>
  <c r="D18" i="5"/>
  <c r="E26" i="5" l="1"/>
  <c r="E29" i="5" s="1"/>
  <c r="E18" i="5"/>
  <c r="K25" i="9" l="1"/>
  <c r="J25" i="9" l="1"/>
  <c r="J30" i="10" l="1"/>
  <c r="D40" i="10"/>
  <c r="D29" i="10"/>
  <c r="D12" i="8"/>
  <c r="D19" i="8"/>
  <c r="B12" i="8"/>
  <c r="B19" i="8"/>
  <c r="K15" i="9" l="1"/>
  <c r="K22" i="9" s="1"/>
  <c r="K6" i="9" l="1"/>
  <c r="K23" i="9" s="1"/>
  <c r="C18" i="9"/>
  <c r="C22" i="9" s="1"/>
  <c r="D18" i="9"/>
  <c r="J17" i="9"/>
  <c r="I17" i="9"/>
  <c r="H17" i="9"/>
  <c r="G17" i="9"/>
  <c r="F17" i="9"/>
  <c r="L16" i="9"/>
  <c r="L14" i="9"/>
  <c r="J14" i="9"/>
  <c r="I14" i="9"/>
  <c r="G14" i="9"/>
  <c r="H10" i="9"/>
  <c r="J13" i="9"/>
  <c r="I13" i="9"/>
  <c r="J12" i="9"/>
  <c r="L11" i="9"/>
  <c r="L8" i="9"/>
  <c r="H9" i="9"/>
  <c r="L6" i="9"/>
  <c r="J6" i="9"/>
  <c r="I6" i="9"/>
  <c r="H6" i="9"/>
  <c r="G6" i="9"/>
  <c r="F6" i="9"/>
  <c r="D22" i="9" l="1"/>
  <c r="C24" i="9"/>
  <c r="C23" i="9"/>
  <c r="L22" i="9"/>
  <c r="L23" i="9" s="1"/>
  <c r="L26" i="9" s="1"/>
  <c r="K26" i="9"/>
  <c r="F22" i="9"/>
  <c r="F23" i="9" s="1"/>
  <c r="F26" i="9" s="1"/>
  <c r="J22" i="9"/>
  <c r="J23" i="9" s="1"/>
  <c r="J26" i="9" s="1"/>
  <c r="E57" i="10" l="1"/>
  <c r="J54" i="10"/>
  <c r="M53" i="10"/>
  <c r="F53" i="10"/>
  <c r="N53" i="10" s="1"/>
  <c r="A53" i="10"/>
  <c r="M50" i="10"/>
  <c r="F50" i="10"/>
  <c r="A50" i="10"/>
  <c r="L48" i="10"/>
  <c r="H48" i="10"/>
  <c r="E48" i="10"/>
  <c r="M47" i="10"/>
  <c r="F47" i="10"/>
  <c r="A47" i="10"/>
  <c r="J46" i="10"/>
  <c r="M46" i="10" s="1"/>
  <c r="F46" i="10"/>
  <c r="N46" i="10" s="1"/>
  <c r="A46" i="10"/>
  <c r="J41" i="10"/>
  <c r="J40" i="10"/>
  <c r="F40" i="10"/>
  <c r="D48" i="10"/>
  <c r="F48" i="10" s="1"/>
  <c r="B40" i="10"/>
  <c r="A40" i="10" s="1"/>
  <c r="J39" i="10"/>
  <c r="M39" i="10" s="1"/>
  <c r="N39" i="10" s="1"/>
  <c r="F39" i="10"/>
  <c r="A39" i="10"/>
  <c r="M36" i="10"/>
  <c r="F36" i="10"/>
  <c r="N36" i="10" s="1"/>
  <c r="A36" i="10"/>
  <c r="M34" i="10"/>
  <c r="F34" i="10"/>
  <c r="A34" i="10"/>
  <c r="E32" i="10"/>
  <c r="D32" i="10"/>
  <c r="F32" i="10" s="1"/>
  <c r="J31" i="10"/>
  <c r="J42" i="10" s="1"/>
  <c r="M29" i="10"/>
  <c r="F29" i="10"/>
  <c r="A29" i="10"/>
  <c r="M27" i="10"/>
  <c r="F27" i="10"/>
  <c r="N27" i="10" s="1"/>
  <c r="A27" i="10"/>
  <c r="M23" i="10"/>
  <c r="F23" i="10"/>
  <c r="A23" i="10"/>
  <c r="J22" i="10"/>
  <c r="J21" i="10"/>
  <c r="L19" i="10"/>
  <c r="I10" i="9" s="1"/>
  <c r="J19" i="10"/>
  <c r="J18" i="10"/>
  <c r="J17" i="10"/>
  <c r="H17" i="10"/>
  <c r="I12" i="9" s="1"/>
  <c r="F17" i="10"/>
  <c r="A17" i="10"/>
  <c r="L15" i="10"/>
  <c r="H13" i="9" s="1"/>
  <c r="H13" i="10"/>
  <c r="L12" i="10"/>
  <c r="F12" i="10"/>
  <c r="A12" i="10"/>
  <c r="L11" i="10"/>
  <c r="E11" i="10"/>
  <c r="E33" i="10" s="1"/>
  <c r="D11" i="10"/>
  <c r="F11" i="10" s="1"/>
  <c r="J9" i="10"/>
  <c r="J11" i="10" s="1"/>
  <c r="H8" i="10"/>
  <c r="F8" i="10"/>
  <c r="A8" i="10"/>
  <c r="M4" i="10"/>
  <c r="F4" i="10"/>
  <c r="N4" i="10" s="1"/>
  <c r="A4" i="10"/>
  <c r="B48" i="8"/>
  <c r="E42" i="8"/>
  <c r="B38" i="8"/>
  <c r="B37" i="8"/>
  <c r="B39" i="8" s="1"/>
  <c r="M28" i="8"/>
  <c r="I28" i="8"/>
  <c r="M25" i="8"/>
  <c r="I25" i="8"/>
  <c r="F25" i="8"/>
  <c r="E25" i="8"/>
  <c r="C25" i="8"/>
  <c r="M24" i="8"/>
  <c r="L24" i="8"/>
  <c r="I24" i="8"/>
  <c r="F24" i="8"/>
  <c r="E24" i="8"/>
  <c r="C24" i="8"/>
  <c r="K22" i="8"/>
  <c r="M22" i="8" s="1"/>
  <c r="H22" i="8"/>
  <c r="I22" i="8" s="1"/>
  <c r="C22" i="8"/>
  <c r="B22" i="8"/>
  <c r="M21" i="8"/>
  <c r="L21" i="8"/>
  <c r="I21" i="8"/>
  <c r="F21" i="8"/>
  <c r="E21" i="8"/>
  <c r="C21" i="8"/>
  <c r="M20" i="8"/>
  <c r="L20" i="8"/>
  <c r="I20" i="8"/>
  <c r="F20" i="8"/>
  <c r="E20" i="8"/>
  <c r="C20" i="8"/>
  <c r="M19" i="8"/>
  <c r="L19" i="8"/>
  <c r="I19" i="8"/>
  <c r="E19" i="8"/>
  <c r="C19" i="8"/>
  <c r="M18" i="8"/>
  <c r="I18" i="8"/>
  <c r="F18" i="8"/>
  <c r="E18" i="8"/>
  <c r="C18" i="8"/>
  <c r="M17" i="8"/>
  <c r="L17" i="8"/>
  <c r="I17" i="8"/>
  <c r="F17" i="8"/>
  <c r="E17" i="8"/>
  <c r="C17" i="8"/>
  <c r="M16" i="8"/>
  <c r="L16" i="8"/>
  <c r="I16" i="8"/>
  <c r="F16" i="8"/>
  <c r="E16" i="8"/>
  <c r="C16" i="8"/>
  <c r="M14" i="8"/>
  <c r="K14" i="8"/>
  <c r="H14" i="8"/>
  <c r="I14" i="8" s="1"/>
  <c r="D14" i="8"/>
  <c r="E14" i="8" s="1"/>
  <c r="M13" i="8"/>
  <c r="L13" i="8"/>
  <c r="I13" i="8"/>
  <c r="C13" i="8"/>
  <c r="M12" i="8"/>
  <c r="L12" i="8"/>
  <c r="I12" i="8"/>
  <c r="F12" i="8"/>
  <c r="E12" i="8"/>
  <c r="C12" i="8"/>
  <c r="M11" i="8"/>
  <c r="I11" i="8"/>
  <c r="F11" i="8"/>
  <c r="E11" i="8"/>
  <c r="C11" i="8"/>
  <c r="M10" i="8"/>
  <c r="L10" i="8"/>
  <c r="I10" i="8"/>
  <c r="F10" i="8"/>
  <c r="E10" i="8"/>
  <c r="C10" i="8"/>
  <c r="M9" i="8"/>
  <c r="L9" i="8"/>
  <c r="I9" i="8"/>
  <c r="F9" i="8"/>
  <c r="E9" i="8"/>
  <c r="C9" i="8"/>
  <c r="M8" i="8"/>
  <c r="I8" i="8"/>
  <c r="E8" i="8"/>
  <c r="B8" i="8"/>
  <c r="L8" i="8" s="1"/>
  <c r="K7" i="8"/>
  <c r="M7" i="8" s="1"/>
  <c r="H7" i="8"/>
  <c r="H15" i="8" s="1"/>
  <c r="D7" i="8"/>
  <c r="E7" i="8" s="1"/>
  <c r="M6" i="8"/>
  <c r="I6" i="8"/>
  <c r="E6" i="8"/>
  <c r="C6" i="8"/>
  <c r="B6" i="8"/>
  <c r="B7" i="8" s="1"/>
  <c r="M5" i="8"/>
  <c r="L5" i="8"/>
  <c r="I5" i="8"/>
  <c r="F5" i="8"/>
  <c r="E5" i="8"/>
  <c r="C5" i="8"/>
  <c r="H11" i="10" l="1"/>
  <c r="G12" i="9"/>
  <c r="G22" i="9" s="1"/>
  <c r="G23" i="9" s="1"/>
  <c r="G26" i="9" s="1"/>
  <c r="M12" i="10"/>
  <c r="N12" i="10" s="1"/>
  <c r="H14" i="9"/>
  <c r="H32" i="10"/>
  <c r="H33" i="10" s="1"/>
  <c r="H49" i="10" s="1"/>
  <c r="H54" i="10" s="1"/>
  <c r="H12" i="9"/>
  <c r="I22" i="9"/>
  <c r="I23" i="9" s="1"/>
  <c r="I26" i="9" s="1"/>
  <c r="N23" i="10"/>
  <c r="N34" i="10"/>
  <c r="N50" i="10"/>
  <c r="J32" i="10"/>
  <c r="N29" i="10"/>
  <c r="N47" i="10"/>
  <c r="D33" i="10"/>
  <c r="D49" i="10" s="1"/>
  <c r="D52" i="10" s="1"/>
  <c r="K15" i="8"/>
  <c r="M15" i="8" s="1"/>
  <c r="F19" i="8"/>
  <c r="L22" i="8"/>
  <c r="L6" i="8"/>
  <c r="I7" i="8"/>
  <c r="F8" i="8"/>
  <c r="D22" i="8"/>
  <c r="E22" i="8" s="1"/>
  <c r="M11" i="10"/>
  <c r="N11" i="10" s="1"/>
  <c r="H23" i="8"/>
  <c r="I15" i="8"/>
  <c r="J33" i="10"/>
  <c r="M40" i="10"/>
  <c r="N40" i="10" s="1"/>
  <c r="L7" i="8"/>
  <c r="F7" i="8"/>
  <c r="C7" i="8"/>
  <c r="J48" i="10"/>
  <c r="E49" i="10"/>
  <c r="E59" i="10"/>
  <c r="F59" i="10" s="1"/>
  <c r="B14" i="8"/>
  <c r="B15" i="8" s="1"/>
  <c r="D15" i="8"/>
  <c r="K23" i="8"/>
  <c r="M8" i="10"/>
  <c r="N8" i="10" s="1"/>
  <c r="L32" i="10"/>
  <c r="L33" i="10" s="1"/>
  <c r="M17" i="10"/>
  <c r="N17" i="10" s="1"/>
  <c r="J56" i="10"/>
  <c r="F6" i="8"/>
  <c r="C8" i="8"/>
  <c r="H22" i="9" l="1"/>
  <c r="H23" i="9" s="1"/>
  <c r="H26" i="9" s="1"/>
  <c r="F33" i="10"/>
  <c r="M32" i="10"/>
  <c r="N32" i="10" s="1"/>
  <c r="E52" i="10"/>
  <c r="D6" i="9" s="1"/>
  <c r="D24" i="9" s="1"/>
  <c r="D23" i="9"/>
  <c r="D56" i="10"/>
  <c r="F56" i="10" s="1"/>
  <c r="F22" i="8"/>
  <c r="K26" i="8"/>
  <c r="M26" i="8" s="1"/>
  <c r="M23" i="8"/>
  <c r="D61" i="10"/>
  <c r="D62" i="10" s="1"/>
  <c r="D57" i="10"/>
  <c r="D23" i="8"/>
  <c r="E15" i="8"/>
  <c r="D28" i="8"/>
  <c r="E28" i="8" s="1"/>
  <c r="D54" i="10"/>
  <c r="F49" i="10"/>
  <c r="L56" i="10"/>
  <c r="L49" i="10"/>
  <c r="L54" i="10" s="1"/>
  <c r="M54" i="10" s="1"/>
  <c r="I23" i="8"/>
  <c r="H26" i="8"/>
  <c r="I26" i="8" s="1"/>
  <c r="M56" i="10"/>
  <c r="C15" i="8"/>
  <c r="B28" i="8"/>
  <c r="L15" i="8"/>
  <c r="F15" i="8"/>
  <c r="B23" i="8"/>
  <c r="C14" i="8"/>
  <c r="L14" i="8"/>
  <c r="F14" i="8"/>
  <c r="J49" i="10"/>
  <c r="F52" i="10" l="1"/>
  <c r="E54" i="10"/>
  <c r="F54" i="10" s="1"/>
  <c r="N54" i="10" s="1"/>
  <c r="C28" i="8"/>
  <c r="F28" i="8"/>
  <c r="L28" i="8"/>
  <c r="D26" i="8"/>
  <c r="E26" i="8" s="1"/>
  <c r="E23" i="8"/>
  <c r="F23" i="8"/>
  <c r="C23" i="8"/>
  <c r="B26" i="8"/>
  <c r="L23" i="8"/>
  <c r="N56" i="10"/>
  <c r="C26" i="8" l="1"/>
  <c r="L26" i="8"/>
  <c r="F26" i="8"/>
  <c r="F26" i="7" l="1"/>
  <c r="G26" i="7" s="1"/>
  <c r="F24" i="7"/>
  <c r="G24" i="7" s="1"/>
  <c r="F23" i="7"/>
  <c r="G23" i="7" s="1"/>
  <c r="F22" i="7"/>
  <c r="G22" i="7" s="1"/>
  <c r="F21" i="7"/>
  <c r="G21" i="7" s="1"/>
  <c r="F20" i="7"/>
  <c r="G20" i="7" s="1"/>
  <c r="F19" i="7"/>
  <c r="G19" i="7" s="1"/>
  <c r="F18" i="7"/>
  <c r="F16" i="7"/>
  <c r="G16" i="7" s="1"/>
  <c r="F15" i="7"/>
  <c r="G15" i="7" s="1"/>
  <c r="F14" i="7"/>
  <c r="G14" i="7" s="1"/>
  <c r="F13" i="7"/>
  <c r="G13" i="7" s="1"/>
  <c r="F12" i="7"/>
  <c r="G12" i="7" s="1"/>
  <c r="F11" i="7"/>
  <c r="G11" i="7" s="1"/>
  <c r="F10" i="7"/>
  <c r="G10" i="7" s="1"/>
  <c r="F9" i="7"/>
  <c r="G9" i="7" s="1"/>
  <c r="F8" i="7"/>
  <c r="G8" i="7" s="1"/>
  <c r="F7" i="7"/>
  <c r="G7" i="7" s="1"/>
  <c r="F6" i="7"/>
  <c r="G18" i="7" l="1"/>
  <c r="F25" i="7"/>
  <c r="G6" i="7"/>
  <c r="F17" i="7"/>
  <c r="G25" i="7" l="1"/>
  <c r="G17" i="7"/>
  <c r="F27" i="7"/>
  <c r="G27" i="7" s="1"/>
  <c r="E29" i="7"/>
  <c r="F28" i="7" l="1"/>
  <c r="G28" i="7" s="1"/>
</calcChain>
</file>

<file path=xl/comments1.xml><?xml version="1.0" encoding="utf-8"?>
<comments xmlns="http://schemas.openxmlformats.org/spreadsheetml/2006/main">
  <authors>
    <author>Katherine Munoz Monsalve</author>
  </authors>
  <commentList>
    <comment ref="B59" authorId="0">
      <text>
        <r>
          <rPr>
            <b/>
            <sz val="9"/>
            <color indexed="81"/>
            <rFont val="Tahoma"/>
            <family val="2"/>
          </rPr>
          <t>Katherine Munoz Monsalve:</t>
        </r>
        <r>
          <rPr>
            <sz val="9"/>
            <color indexed="81"/>
            <rFont val="Tahoma"/>
            <family val="2"/>
          </rPr>
          <t xml:space="preserve">
ORI</t>
        </r>
      </text>
    </comment>
  </commentList>
</comments>
</file>

<file path=xl/comments2.xml><?xml version="1.0" encoding="utf-8"?>
<comments xmlns="http://schemas.openxmlformats.org/spreadsheetml/2006/main">
  <authors>
    <author>Katherine Munoz Monsalve</author>
  </authors>
  <commentList>
    <comment ref="B19" authorId="0">
      <text>
        <r>
          <rPr>
            <b/>
            <sz val="9"/>
            <color indexed="81"/>
            <rFont val="Tahoma"/>
            <family val="2"/>
          </rPr>
          <t>Katherine Munoz Monsalve:</t>
        </r>
        <r>
          <rPr>
            <sz val="9"/>
            <color indexed="81"/>
            <rFont val="Tahoma"/>
            <family val="2"/>
          </rPr>
          <t xml:space="preserve">
Se sube a operacional bajas y ventas de ppe</t>
        </r>
      </text>
    </comment>
    <comment ref="D19" authorId="0">
      <text>
        <r>
          <rPr>
            <b/>
            <sz val="9"/>
            <color indexed="81"/>
            <rFont val="Tahoma"/>
            <family val="2"/>
          </rPr>
          <t>Katherine Munoz Monsalve:</t>
        </r>
        <r>
          <rPr>
            <sz val="9"/>
            <color indexed="81"/>
            <rFont val="Tahoma"/>
            <family val="2"/>
          </rPr>
          <t xml:space="preserve">
Subo a operacionales 1805 de bajas de ppe y donaciones. Quedan 1468 del MPP asociadas y 3152 de la utilidad en la compra del fondo de cacao</t>
        </r>
      </text>
    </comment>
  </commentList>
</comments>
</file>

<file path=xl/comments3.xml><?xml version="1.0" encoding="utf-8"?>
<comments xmlns="http://schemas.openxmlformats.org/spreadsheetml/2006/main">
  <authors>
    <author>Katherine Munoz Monsalve</author>
  </authors>
  <commentList>
    <comment ref="I4" authorId="0">
      <text>
        <r>
          <rPr>
            <b/>
            <sz val="9"/>
            <color indexed="81"/>
            <rFont val="Tahoma"/>
            <family val="2"/>
          </rPr>
          <t>Katherine Munoz Monsalve:</t>
        </r>
        <r>
          <rPr>
            <sz val="9"/>
            <color indexed="81"/>
            <rFont val="Tahoma"/>
            <family val="2"/>
          </rPr>
          <t xml:space="preserve">
Viene de gastos de venta</t>
        </r>
      </text>
    </comment>
    <comment ref="L4" authorId="0">
      <text>
        <r>
          <rPr>
            <b/>
            <sz val="9"/>
            <color indexed="81"/>
            <rFont val="Tahoma"/>
            <family val="2"/>
          </rPr>
          <t>Katherine Munoz Monsalve:</t>
        </r>
        <r>
          <rPr>
            <sz val="9"/>
            <color indexed="81"/>
            <rFont val="Tahoma"/>
            <family val="2"/>
          </rPr>
          <t xml:space="preserve">
Provisionadas en el balance de apertura con cargo al patrimonio</t>
        </r>
      </text>
    </comment>
    <comment ref="I5" authorId="0">
      <text>
        <r>
          <rPr>
            <b/>
            <sz val="9"/>
            <color indexed="81"/>
            <rFont val="Tahoma"/>
            <family val="2"/>
          </rPr>
          <t>Katherine Munoz Monsalve:</t>
        </r>
        <r>
          <rPr>
            <sz val="9"/>
            <color indexed="81"/>
            <rFont val="Tahoma"/>
            <family val="2"/>
          </rPr>
          <t xml:space="preserve">
Viene de gasto de ventas</t>
        </r>
      </text>
    </comment>
    <comment ref="L5"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I6" authorId="0">
      <text>
        <r>
          <rPr>
            <b/>
            <sz val="9"/>
            <color indexed="81"/>
            <rFont val="Tahoma"/>
            <family val="2"/>
          </rPr>
          <t>Katherine Munoz Monsalve:</t>
        </r>
        <r>
          <rPr>
            <sz val="9"/>
            <color indexed="81"/>
            <rFont val="Tahoma"/>
            <family val="2"/>
          </rPr>
          <t xml:space="preserve">
Viene de gasto de ventas</t>
        </r>
      </text>
    </comment>
    <comment ref="L6" authorId="0">
      <text>
        <r>
          <rPr>
            <b/>
            <sz val="9"/>
            <color indexed="81"/>
            <rFont val="Tahoma"/>
            <family val="2"/>
          </rPr>
          <t>Katherine Munoz Monsalve:</t>
        </r>
        <r>
          <rPr>
            <sz val="9"/>
            <color indexed="81"/>
            <rFont val="Tahoma"/>
            <family val="2"/>
          </rPr>
          <t xml:space="preserve">
Ajuste por descuentos a Alpina reconocidos en Colgaap en septiembre 2014, bajo NIIF se reconocen en marzo.</t>
        </r>
      </text>
    </comment>
    <comment ref="J8" authorId="0">
      <text>
        <r>
          <rPr>
            <b/>
            <sz val="9"/>
            <color indexed="81"/>
            <rFont val="Tahoma"/>
            <family val="2"/>
          </rPr>
          <t>Katherine Munoz Monsalve:</t>
        </r>
        <r>
          <rPr>
            <sz val="9"/>
            <color indexed="81"/>
            <rFont val="Tahoma"/>
            <family val="2"/>
          </rPr>
          <t xml:space="preserve">
Viene del gasto de ventas</t>
        </r>
      </text>
    </comment>
    <comment ref="J9" authorId="0">
      <text>
        <r>
          <rPr>
            <b/>
            <sz val="9"/>
            <color indexed="81"/>
            <rFont val="Tahoma"/>
            <family val="2"/>
          </rPr>
          <t>Katherine Munoz Monsalve:</t>
        </r>
        <r>
          <rPr>
            <sz val="9"/>
            <color indexed="81"/>
            <rFont val="Tahoma"/>
            <family val="2"/>
          </rPr>
          <t xml:space="preserve">
Viene de otros ingresos/egresos netos</t>
        </r>
      </text>
    </comment>
    <comment ref="L9"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0" authorId="0">
      <text>
        <r>
          <rPr>
            <b/>
            <sz val="9"/>
            <color indexed="81"/>
            <rFont val="Tahoma"/>
            <family val="2"/>
          </rPr>
          <t>Katherine Munoz Monsalve:</t>
        </r>
        <r>
          <rPr>
            <sz val="9"/>
            <color indexed="81"/>
            <rFont val="Tahoma"/>
            <family val="2"/>
          </rPr>
          <t xml:space="preserve">
P.e. Variaciones en el costo del inventario de MP carnes, dif cambio anticipos compra, etc...</t>
        </r>
      </text>
    </comment>
    <comment ref="J12" authorId="0">
      <text>
        <r>
          <rPr>
            <b/>
            <sz val="9"/>
            <color indexed="81"/>
            <rFont val="Tahoma"/>
            <family val="2"/>
          </rPr>
          <t>Katherine Munoz Monsalve:</t>
        </r>
        <r>
          <rPr>
            <sz val="9"/>
            <color indexed="81"/>
            <rFont val="Tahoma"/>
            <family val="2"/>
          </rPr>
          <t xml:space="preserve">
Viene del no operacional</t>
        </r>
      </text>
    </comment>
    <comment ref="L13"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4" authorId="0">
      <text>
        <r>
          <rPr>
            <b/>
            <sz val="9"/>
            <color indexed="81"/>
            <rFont val="Tahoma"/>
            <family val="2"/>
          </rPr>
          <t>Katherine Munoz Monsalve:</t>
        </r>
        <r>
          <rPr>
            <sz val="9"/>
            <color indexed="81"/>
            <rFont val="Tahoma"/>
            <family val="2"/>
          </rPr>
          <t xml:space="preserve">
Provisión por indemnización</t>
        </r>
      </text>
    </comment>
    <comment ref="L15" authorId="0">
      <text>
        <r>
          <rPr>
            <b/>
            <sz val="9"/>
            <color indexed="81"/>
            <rFont val="Tahoma"/>
            <family val="2"/>
          </rPr>
          <t>Katherine Munoz Monsalve:</t>
        </r>
        <r>
          <rPr>
            <sz val="9"/>
            <color indexed="81"/>
            <rFont val="Tahoma"/>
            <family val="2"/>
          </rPr>
          <t xml:space="preserve">
Mantenimientos software e impuestos de prop raiz</t>
        </r>
      </text>
    </comment>
    <comment ref="L18"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9" authorId="0">
      <text>
        <r>
          <rPr>
            <b/>
            <sz val="9"/>
            <color indexed="81"/>
            <rFont val="Tahoma"/>
            <family val="2"/>
          </rPr>
          <t>Katherine Munoz Monsalve:</t>
        </r>
        <r>
          <rPr>
            <sz val="9"/>
            <color indexed="81"/>
            <rFont val="Tahoma"/>
            <family val="2"/>
          </rPr>
          <t xml:space="preserve">
Mantenimientos software e impuestos de prop raiz, en NIIF no se pueden diferir, se llevan al gasto cuando ocurren</t>
        </r>
      </text>
    </comment>
    <comment ref="L20" authorId="0">
      <text>
        <r>
          <rPr>
            <b/>
            <sz val="9"/>
            <color indexed="81"/>
            <rFont val="Tahoma"/>
            <family val="2"/>
          </rPr>
          <t>Katherine Munoz Monsalve:</t>
        </r>
        <r>
          <rPr>
            <sz val="9"/>
            <color indexed="81"/>
            <rFont val="Tahoma"/>
            <family val="2"/>
          </rPr>
          <t xml:space="preserve">
Mantenimientos software e impuestos de prop raiz, en NIIF no se pueden diferir, se llevan al gasto cuando ocurren</t>
        </r>
      </text>
    </comment>
    <comment ref="L24"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J31" authorId="0">
      <text>
        <r>
          <rPr>
            <b/>
            <sz val="9"/>
            <color indexed="81"/>
            <rFont val="Tahoma"/>
            <family val="2"/>
          </rPr>
          <t>Katherine Munoz Monsalve:</t>
        </r>
        <r>
          <rPr>
            <sz val="9"/>
            <color indexed="81"/>
            <rFont val="Tahoma"/>
            <family val="2"/>
          </rPr>
          <t xml:space="preserve">
Coberturas ABIMAR</t>
        </r>
      </text>
    </comment>
    <comment ref="J34" authorId="0">
      <text>
        <r>
          <rPr>
            <b/>
            <sz val="9"/>
            <color indexed="81"/>
            <rFont val="Tahoma"/>
            <family val="2"/>
          </rPr>
          <t>Katherine Munoz Monsalve:</t>
        </r>
        <r>
          <rPr>
            <sz val="9"/>
            <color indexed="81"/>
            <rFont val="Tahoma"/>
            <family val="2"/>
          </rPr>
          <t xml:space="preserve">
Utilidad compra fondo cacao</t>
        </r>
      </text>
    </comment>
    <comment ref="L35"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37"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J45" authorId="0">
      <text>
        <r>
          <rPr>
            <b/>
            <sz val="9"/>
            <color indexed="81"/>
            <rFont val="Tahoma"/>
            <family val="2"/>
          </rPr>
          <t>Katherine Munoz Monsalve:</t>
        </r>
        <r>
          <rPr>
            <sz val="9"/>
            <color indexed="81"/>
            <rFont val="Tahoma"/>
            <family val="2"/>
          </rPr>
          <t xml:space="preserve">
Ajuste por inflación de venezuela</t>
        </r>
      </text>
    </comment>
  </commentList>
</comments>
</file>

<file path=xl/sharedStrings.xml><?xml version="1.0" encoding="utf-8"?>
<sst xmlns="http://schemas.openxmlformats.org/spreadsheetml/2006/main" count="570" uniqueCount="370">
  <si>
    <t>[210000] Estado de situación financiera, corriente/no corriente</t>
  </si>
  <si>
    <t>COLGAAP 31/12/2013</t>
  </si>
  <si>
    <t>ESFA</t>
  </si>
  <si>
    <t>NIIF 
01/01/2014</t>
  </si>
  <si>
    <t>Efecto adopción por primera vez</t>
  </si>
  <si>
    <t xml:space="preserve"> Estado de situación financiera [sinopsis]</t>
  </si>
  <si>
    <t xml:space="preserve">        Activos [sinopsis]</t>
  </si>
  <si>
    <t xml:space="preserve">            Activos corrientes [sinopsis]</t>
  </si>
  <si>
    <t xml:space="preserve">                Efectivo y equivalentes al efectivo</t>
  </si>
  <si>
    <t xml:space="preserve">                Inversiones corrientes</t>
  </si>
  <si>
    <t xml:space="preserve">                Cuentas comerciales por cobrar y otras cuentas por cobrar corrientes</t>
  </si>
  <si>
    <t xml:space="preserve">                Cuentas por cobrar partes relacionadas y asociadas corrientes</t>
  </si>
  <si>
    <t xml:space="preserve">                Inventarios corrientes</t>
  </si>
  <si>
    <t xml:space="preserve">                Activos por impuestos corrientes, corriente</t>
  </si>
  <si>
    <t xml:space="preserve">                Activos biológicos corrientes</t>
  </si>
  <si>
    <t xml:space="preserve">                Recursos hidrocarburos y minerales corrientes</t>
  </si>
  <si>
    <t xml:space="preserve">                Otros activos financieros corrientes</t>
  </si>
  <si>
    <t xml:space="preserve">                Otros activos no financieros corrientes</t>
  </si>
  <si>
    <t xml:space="preserve">                Total activos corrientes distintos de los activos no corrientes o grupo de activos para su disposición clasificados como mantenidos para la venta o como mantenidos para distribuir a los propietarios</t>
  </si>
  <si>
    <t xml:space="preserve">                Activos no corrientes o grupos de activos para su disposición clasificados como mantenidos para la venta o como mantenidos para distribuir a los propietarios</t>
  </si>
  <si>
    <t xml:space="preserve">                Activos corrientes totales</t>
  </si>
  <si>
    <t xml:space="preserve">            Activos no corrientes [sinopsis]</t>
  </si>
  <si>
    <t xml:space="preserve">                Propiedades, planta y equipo</t>
  </si>
  <si>
    <t xml:space="preserve">                Propiedad de inversión</t>
  </si>
  <si>
    <t xml:space="preserve">                Plusvalía</t>
  </si>
  <si>
    <t xml:space="preserve">                Activos intangibles distintos de la plusvalía</t>
  </si>
  <si>
    <t xml:space="preserve">                Inversiones contabilizadas utilizando el método de la participación</t>
  </si>
  <si>
    <t xml:space="preserve">                Inversiones en subsidiarias, negocios conjuntos y asociadas</t>
  </si>
  <si>
    <t xml:space="preserve">                Activos biológicos no corrientes</t>
  </si>
  <si>
    <t xml:space="preserve">                Recursos hidrocarburos y minerales no corrientes</t>
  </si>
  <si>
    <t xml:space="preserve">                Cuentas comerciales por cobrar y otras cuentas por cobrar no corrientes</t>
  </si>
  <si>
    <t xml:space="preserve">                Cuentas por cobrar partes relacionadas y asociadas no corrientes</t>
  </si>
  <si>
    <t xml:space="preserve">                Inventarios no corrientes</t>
  </si>
  <si>
    <t xml:space="preserve">                Activos por impuestos diferidos</t>
  </si>
  <si>
    <t xml:space="preserve">                Activos por impuestos corrientes, no corriente</t>
  </si>
  <si>
    <t xml:space="preserve">                Otros activos financieros no corrientes</t>
  </si>
  <si>
    <t xml:space="preserve">                Otros activos no financieros no corrientes</t>
  </si>
  <si>
    <t>Valorizaciones de activos</t>
  </si>
  <si>
    <t xml:space="preserve">                Total de activos no corrientes</t>
  </si>
  <si>
    <t xml:space="preserve">            Total de activos</t>
  </si>
  <si>
    <t xml:space="preserve">        Patrimonio y Pasivos [sinopsis]</t>
  </si>
  <si>
    <t xml:space="preserve">            Pasivos [sinopsis]</t>
  </si>
  <si>
    <t xml:space="preserve">                Pasivos corrientes [sinopsis]</t>
  </si>
  <si>
    <t xml:space="preserve">                    Obligaciones financieras corrientes</t>
  </si>
  <si>
    <t xml:space="preserve">                    Disposiciones actuales [sinopsis]</t>
  </si>
  <si>
    <t xml:space="preserve">                        Provisiones corrientes por beneficios a los empleados</t>
  </si>
  <si>
    <t xml:space="preserve">                        Otras provisiones corrientes</t>
  </si>
  <si>
    <t xml:space="preserve">                        Total provisiones corrientes</t>
  </si>
  <si>
    <t xml:space="preserve">                    Cuentas por pagar comerciales y otras cuentas por pagar</t>
  </si>
  <si>
    <t xml:space="preserve">                    Cuentas por pagar partes relacionadas y asociadas corrientes</t>
  </si>
  <si>
    <t xml:space="preserve">                    Pasivos por impuestos corrientes, corriente</t>
  </si>
  <si>
    <t xml:space="preserve">                    Otros pasivos financieros corrientes</t>
  </si>
  <si>
    <t xml:space="preserve">                    Otros pasivos no financieros corrientes</t>
  </si>
  <si>
    <t xml:space="preserve">                    Total de pasivos corrientes distintos de los pasivos incluidos en grupos de activos para su disposición clasificados como mantenidos para la venta</t>
  </si>
  <si>
    <t xml:space="preserve">                    Pasivos incluidos en grupos de activos para su disposición clasificados como mantenidos para la venta</t>
  </si>
  <si>
    <t xml:space="preserve">                    Pasivos corrientes totales</t>
  </si>
  <si>
    <t xml:space="preserve">                Pasivos no corrientes [sinopsis]</t>
  </si>
  <si>
    <t xml:space="preserve">                    Obligaciones financieras no corrientes</t>
  </si>
  <si>
    <t xml:space="preserve">                    Provisiones no corrientes [sinopsis]</t>
  </si>
  <si>
    <t xml:space="preserve">                        Provisiones no corrientes por beneficios a los empleados</t>
  </si>
  <si>
    <t xml:space="preserve">                        Otras provisiones no corrientes</t>
  </si>
  <si>
    <t xml:space="preserve">                        Total provisiones no corrientes</t>
  </si>
  <si>
    <t xml:space="preserve">                    Cuentas comerciales por pagar y otras cuentas por pagar no corrientes</t>
  </si>
  <si>
    <t xml:space="preserve">                    Cuentas por pagar partes relacionadas y asociadas no corrientes</t>
  </si>
  <si>
    <t xml:space="preserve">                    Pasivo por impuestos diferidos</t>
  </si>
  <si>
    <t xml:space="preserve">                    Pasivos por impuestos corrientes, no corriente</t>
  </si>
  <si>
    <t xml:space="preserve">                    Otros pasivos financieros no corrientes</t>
  </si>
  <si>
    <t xml:space="preserve">                    Títulos Emitidos</t>
  </si>
  <si>
    <t xml:space="preserve">                    Otros pasivos no financieros no corrientes</t>
  </si>
  <si>
    <t xml:space="preserve">                    Total de pasivos no corrientes</t>
  </si>
  <si>
    <t xml:space="preserve">                Total pasivos</t>
  </si>
  <si>
    <t xml:space="preserve">            Patrimonio [sinopsis]</t>
  </si>
  <si>
    <t xml:space="preserve">                Capital emitido</t>
  </si>
  <si>
    <t xml:space="preserve">                Acciones propias en cartera</t>
  </si>
  <si>
    <t xml:space="preserve">                Inversión Suplementaria al Capital Asignado</t>
  </si>
  <si>
    <t xml:space="preserve">                Prima de emisión</t>
  </si>
  <si>
    <t xml:space="preserve">                Ganancias (pérdidas) acumuladas</t>
  </si>
  <si>
    <t xml:space="preserve">                Otras participaciones en el patrimonio</t>
  </si>
  <si>
    <t xml:space="preserve">                 Reservas</t>
  </si>
  <si>
    <t xml:space="preserve">                Otras reservas (ORI)</t>
  </si>
  <si>
    <t xml:space="preserve">                Patrimonio atribuible a propietarios de la controladora</t>
  </si>
  <si>
    <t xml:space="preserve">                Participaciones no controladoras</t>
  </si>
  <si>
    <t xml:space="preserve">                Patrimonio total</t>
  </si>
  <si>
    <t xml:space="preserve">            Total de patrimonio y pasivos</t>
  </si>
  <si>
    <t>COLGAAP</t>
  </si>
  <si>
    <t>NIIF</t>
  </si>
  <si>
    <t>Principales impactos</t>
  </si>
  <si>
    <t>Activo</t>
  </si>
  <si>
    <t>Disponible y Equivalentes de efectivo</t>
  </si>
  <si>
    <t xml:space="preserve">Inversiones </t>
  </si>
  <si>
    <t>Deudores</t>
  </si>
  <si>
    <t>Inventarios</t>
  </si>
  <si>
    <t>Activos biologicos</t>
  </si>
  <si>
    <t>Propiedad, planta y equipo</t>
  </si>
  <si>
    <t>Propiedades de inversión</t>
  </si>
  <si>
    <t xml:space="preserve">Intangibles </t>
  </si>
  <si>
    <t>Impuesto diferido Activo</t>
  </si>
  <si>
    <t>Instrumentos financieros</t>
  </si>
  <si>
    <t>Gastos anticipados y otros activos</t>
  </si>
  <si>
    <t>Valorizaciones</t>
  </si>
  <si>
    <t>Total Activo</t>
  </si>
  <si>
    <t>Pasivo</t>
  </si>
  <si>
    <t>Obligaciones financieras</t>
  </si>
  <si>
    <t>Proveedores  y cuentas por pagar</t>
  </si>
  <si>
    <t>Impuestos, gravámenes y tasas</t>
  </si>
  <si>
    <t>Obligaciones laborales</t>
  </si>
  <si>
    <t>Pasivos estimados y provisiones</t>
  </si>
  <si>
    <t>Impuesto diferido pasivo</t>
  </si>
  <si>
    <t>Otros</t>
  </si>
  <si>
    <t>Total Pasivo</t>
  </si>
  <si>
    <t>Interés no controlante</t>
  </si>
  <si>
    <t>PATRIMONIO</t>
  </si>
  <si>
    <t>Total Pasivo y Patrimonio</t>
  </si>
  <si>
    <t>Estado de situación financiera de apertura</t>
  </si>
  <si>
    <t>Consolidado</t>
  </si>
  <si>
    <t>Variación</t>
  </si>
  <si>
    <t>Impuesto diferido</t>
  </si>
  <si>
    <t>Beneficios a empleados</t>
  </si>
  <si>
    <t>MPP asociadas</t>
  </si>
  <si>
    <t>Otros ajustes</t>
  </si>
  <si>
    <t>Marzo 2014</t>
  </si>
  <si>
    <t>Marzo 2015 
(en procesamiento)</t>
  </si>
  <si>
    <t xml:space="preserve">                Otras participaciones en el patrimonio (revaluación)</t>
  </si>
  <si>
    <t xml:space="preserve">                Otras reservas (Otros resultados integrales acumulados)</t>
  </si>
  <si>
    <t xml:space="preserve">Estado de situación financiera </t>
  </si>
  <si>
    <t>Primer trimestre 2014</t>
  </si>
  <si>
    <t>Balance resumido comparativo - Consolidado</t>
  </si>
  <si>
    <t>Primer Q 2014</t>
  </si>
  <si>
    <t>Marzo-2014</t>
  </si>
  <si>
    <t>Var %</t>
  </si>
  <si>
    <t>Consolidado - NIIF</t>
  </si>
  <si>
    <t>PYG  ACUMULADO  BAJO NIIF:</t>
  </si>
  <si>
    <t>millones de pesos</t>
  </si>
  <si>
    <t>2015-3 NIIF</t>
  </si>
  <si>
    <t>%</t>
  </si>
  <si>
    <t>2014-3 NIIF</t>
  </si>
  <si>
    <t>Var</t>
  </si>
  <si>
    <t>2014-3</t>
  </si>
  <si>
    <t>2015-3</t>
  </si>
  <si>
    <t>% Cump</t>
  </si>
  <si>
    <t>Total Ingresos Operacionales</t>
  </si>
  <si>
    <t xml:space="preserve">Costo mercancía vendida </t>
  </si>
  <si>
    <t>Utilidad Bruta</t>
  </si>
  <si>
    <t>Gastos de administración</t>
  </si>
  <si>
    <t>Gastos de venta</t>
  </si>
  <si>
    <t>Gastos de producción</t>
  </si>
  <si>
    <t>Diferencia en cambio operativa neta</t>
  </si>
  <si>
    <t xml:space="preserve">Otros ingresos (egresos) netos  operacionales      </t>
  </si>
  <si>
    <t>Dividendos del portafolio</t>
  </si>
  <si>
    <t>Total Gastos Operacionales</t>
  </si>
  <si>
    <t>Utilidad Operativa</t>
  </si>
  <si>
    <t xml:space="preserve">Ingresos financieros </t>
  </si>
  <si>
    <t>Gastos financieros</t>
  </si>
  <si>
    <t>Diferencia en cambio neta no operativa</t>
  </si>
  <si>
    <t xml:space="preserve">Otros ingresos (egresos) netos              </t>
  </si>
  <si>
    <t>Correccion monetaria</t>
  </si>
  <si>
    <t>Post Operativos Netos</t>
  </si>
  <si>
    <t>UAI e Interés minoritario</t>
  </si>
  <si>
    <t>Impuesto de renta</t>
  </si>
  <si>
    <t>Interés minoritario</t>
  </si>
  <si>
    <t xml:space="preserve">UTILIDAD NETA </t>
  </si>
  <si>
    <t>EBITDA CONSOLIDADO</t>
  </si>
  <si>
    <t>Amortizaciones y Depreciaciones</t>
  </si>
  <si>
    <t>Diferencias en cambio  no realizada operativo</t>
  </si>
  <si>
    <t>PRINCIPALES VARIACIONES:</t>
  </si>
  <si>
    <t>Utilidad acumulada neta  a septiembre COLGAP</t>
  </si>
  <si>
    <t>Utilidad  acumulada neta a septiembre  NIIF</t>
  </si>
  <si>
    <t>Diferencia</t>
  </si>
  <si>
    <t>Puntos de fidelización</t>
  </si>
  <si>
    <t>Amortización credito mercantil</t>
  </si>
  <si>
    <t>Depreciaciones</t>
  </si>
  <si>
    <t>Ingresos por dividendos Sura y Argos</t>
  </si>
  <si>
    <t>Metodo de participación DKM</t>
  </si>
  <si>
    <t>EBITDA</t>
  </si>
  <si>
    <t>Utilidad neta</t>
  </si>
  <si>
    <t>Resultados COLGAAP acumulado marzo 2014</t>
  </si>
  <si>
    <t>Principales impactos:</t>
  </si>
  <si>
    <t>Dividendos portafolio</t>
  </si>
  <si>
    <t>No amortización Credito mercantil</t>
  </si>
  <si>
    <t>Provisiones no procedentes en NIIF</t>
  </si>
  <si>
    <t>Depreciaciones de PPE</t>
  </si>
  <si>
    <t>Gastos diferidos COLGAAP</t>
  </si>
  <si>
    <t>Valoración activos biológicos</t>
  </si>
  <si>
    <t>Cambio proceso conversión</t>
  </si>
  <si>
    <t>Devoluciones ya provisionadas</t>
  </si>
  <si>
    <t>Corrección errores COLGAAP</t>
  </si>
  <si>
    <t>Total impactos</t>
  </si>
  <si>
    <t>Resultado NIIF</t>
  </si>
  <si>
    <t>2014-03
NIIF</t>
  </si>
  <si>
    <t>2014-03
COLGAAP</t>
  </si>
  <si>
    <t>Depr. y amort.</t>
  </si>
  <si>
    <t>Reclasificaciones</t>
  </si>
  <si>
    <t>Comisión distribuidores</t>
  </si>
  <si>
    <t>Devoluciones galletas</t>
  </si>
  <si>
    <t>Cesantía comercial</t>
  </si>
  <si>
    <t>Fletes y seguros</t>
  </si>
  <si>
    <t>Ajuste La receta</t>
  </si>
  <si>
    <t>PPE</t>
  </si>
  <si>
    <t>Amarres prod. Promocional</t>
  </si>
  <si>
    <t>Beneficios empleados</t>
  </si>
  <si>
    <t>Descto compras</t>
  </si>
  <si>
    <t>Cr. Mercantil</t>
  </si>
  <si>
    <t>Ctos y gastos ejer. Ant</t>
  </si>
  <si>
    <t>PPE, intang</t>
  </si>
  <si>
    <t>Reclasificación a gastos de venta</t>
  </si>
  <si>
    <t>Provisiones no procedentes</t>
  </si>
  <si>
    <t>Gastos diferidos</t>
  </si>
  <si>
    <t>comisión distribuidores</t>
  </si>
  <si>
    <t>Cambio proceso de conversión</t>
  </si>
  <si>
    <t>Fletes</t>
  </si>
  <si>
    <t>Provisión publicidad y trade</t>
  </si>
  <si>
    <t>Reclasificación a gastos de admon</t>
  </si>
  <si>
    <t>Amarres prod. Promo</t>
  </si>
  <si>
    <t>Proveedores</t>
  </si>
  <si>
    <t>Clientes</t>
  </si>
  <si>
    <t>Valoración act. Biologicos</t>
  </si>
  <si>
    <t>Reclasificación</t>
  </si>
  <si>
    <t>Compra fideicomiso</t>
  </si>
  <si>
    <t>Reclasifica a operativa</t>
  </si>
  <si>
    <t>Reclasificación a operacional</t>
  </si>
  <si>
    <t>Descuento compras</t>
  </si>
  <si>
    <t>Corrección monetaria</t>
  </si>
  <si>
    <t>Resultados comparativos COLGAAP vs NIIF</t>
  </si>
  <si>
    <t>01 de enero de 2014</t>
  </si>
  <si>
    <t>Millones de pesos</t>
  </si>
  <si>
    <t>Presupuesto</t>
  </si>
  <si>
    <t>Ingresos</t>
  </si>
  <si>
    <t>Costo de ventas</t>
  </si>
  <si>
    <t>Gastos admon</t>
  </si>
  <si>
    <t>Gastos venta</t>
  </si>
  <si>
    <t>Gastos pn</t>
  </si>
  <si>
    <t>Se reclasifican a inventarios, propiedad, planta y equipo, y gastos pagados por anticipado los anticipos entregados a terceros para la adquisición de bienes y servicios.</t>
  </si>
  <si>
    <t>Se ajusta el valor del crédito mercantil producto de las nuevas valoraciones de las compañías adquiridas, y se incrementan los intangibles (marcas principalmente) por la reexpresión de la combinación de negocios de Tresmontes Lucchetti.</t>
  </si>
  <si>
    <t>Se reclasifican a cada grupo de cuenta según corresponda: propiedad, planta y equipo, inversiones, activos biológicos.</t>
  </si>
  <si>
    <t>Se reclasifican las cuentas por pagar por intereses ya causadas.</t>
  </si>
  <si>
    <t>Se reclasifica en el valor de la inversión las valorizaciones de las inversiones de portafolio clasificadas como instrumentos financieros (Grupo Sura, Grupo Argos principalmente)</t>
  </si>
  <si>
    <t>Se reclasifican los anticipos entregados para la compra de inventarios (importaciones) y se separan los activos biológicos.</t>
  </si>
  <si>
    <t>Se reclasifican los semovientes desde el inventario, y las cuentas en participación desde otros activos y valorizaciones. No hay impactos en la valoración.</t>
  </si>
  <si>
    <t>Se reclasifican las valorizaciones, se actualizan algunos avalúos, se revierten las homologaciones de las compañías del exterior que ya tenían aplicación de NIIF.</t>
  </si>
  <si>
    <t>Se reclasifican desde la Propiedad, planta y equipo los inmuebles no operativos.</t>
  </si>
  <si>
    <t>Se reclasifican para intangibles las licencias de software, se reclasifican a propiedad, planta y equipo los arrendamientos financieros, y se reclasifican desde cuentas por cobrar los anticipos entregados a terceros para la prestación de servicios.</t>
  </si>
  <si>
    <t>Se reclasifican a otros rubros los pasivos por impuestos y las obligaciones laborales de corto plazo.</t>
  </si>
  <si>
    <t>Se reclasifican los pasivos por impuesto corriente registrados como cuentas por pagar</t>
  </si>
  <si>
    <t>Se reclasifican a cuentas por pagar y a obligaciones laborales según corresponda.</t>
  </si>
  <si>
    <t>Se reclasifican los beneficios a empleados de corto plazo que estaban en cuentas por pagar y en provisiones, y se incorpora la nueva medición de los beneficios a empleados largo plazo.</t>
  </si>
  <si>
    <t>Se actualiza el valor del interés minoritario en el patrimonio de las subordinadas</t>
  </si>
  <si>
    <t>Otros ingresos y egresos despues de utilidad operacional</t>
  </si>
  <si>
    <t>Inversiones en asociadas</t>
  </si>
  <si>
    <t>Se presentan por separado las inversiones sobre las que la Compañía mantiene influencia significativa (Bimbo de Colombia y Dan Kaffe Malasya principalmente). Estas inversiones serán medidas posteriormente usando el método de participación patrimonial.</t>
  </si>
  <si>
    <t>Ajustes y reclasificaciones</t>
  </si>
  <si>
    <t>-</t>
  </si>
  <si>
    <t>Otros operacionales</t>
  </si>
  <si>
    <t>UTILIDAD NETA participación controladora</t>
  </si>
  <si>
    <t>Observaciones</t>
  </si>
  <si>
    <t>Corresponde a los créditos mercantiles que bajo COLGAAP se depreciaban en 20 años y que bajo NIIF no se deprecian pero se somenten a pruebas de deterioro de valor.</t>
  </si>
  <si>
    <t>Provisiones de costos y gastos (principalmente de publicidad y trade) que bajo PCGA locales se generaban durante el período anual; bajo NIIF se reconoce el gasto en el momento en que se incurre.</t>
  </si>
  <si>
    <t>Mayor valor de las depreciaciones producto del incremento en el valor en libros por la opción de costo atribuido usada en el balance de apertura en el cual se incorporaron las valorizaciones.</t>
  </si>
  <si>
    <t>Gastos que bajo PCGA locales se diferían a lo largo del período anual y que para la emisión de estados financieros intermedios bajo NIIF se reconocen en el momento en que ocurren.</t>
  </si>
  <si>
    <t>Medición a valor razonable de los activos biológicos.</t>
  </si>
  <si>
    <t>Cambio en la política contable para la conversión a COP de los resultados del período de compañías subsidiarias del exterior que antes se convertían con tasa de cambio promedio acumulada y bajo las nuevas políticas y procedimientos se convierten a la tasa promedio del mes en que se generan.</t>
  </si>
  <si>
    <t>Intangibles  y crédito mercantil</t>
  </si>
  <si>
    <t>PARA NUESTRO ANALISIS</t>
  </si>
  <si>
    <t>A operacional PPE donaciones</t>
  </si>
  <si>
    <t>ROE</t>
  </si>
  <si>
    <t>ROA</t>
  </si>
  <si>
    <t>ROIC</t>
  </si>
  <si>
    <t>Capital de trabajo</t>
  </si>
  <si>
    <t>Endeudamiento</t>
  </si>
  <si>
    <t>+XX%</t>
  </si>
  <si>
    <t>Reclasificación de intereses de bonos y CDT’s</t>
  </si>
  <si>
    <t>Cambio  en la metodología de cálculo, el impacto mas importante proviene  de  los pasivos por beneficios a empleados de largo plazo y posempleo.</t>
  </si>
  <si>
    <t>Se realiza el cálculo del impuesto diferido usando la metodología del balance, comparando saldos contables de activos y pasivos con sus saldos fiscales. El rubro mas importante es la propiedad planta  y equipo por el efecto de la valorizaciones</t>
  </si>
  <si>
    <t>Assets</t>
  </si>
  <si>
    <t>Liabilities</t>
  </si>
  <si>
    <t>Equity</t>
  </si>
  <si>
    <t>Total impact</t>
  </si>
  <si>
    <t>Dividend Portfolio</t>
  </si>
  <si>
    <t>Cash and Cash Equivalents</t>
  </si>
  <si>
    <t>Accounts Receivable</t>
  </si>
  <si>
    <t>Inventories</t>
  </si>
  <si>
    <t>Biological Assets</t>
  </si>
  <si>
    <t>Financial instruments</t>
  </si>
  <si>
    <t>Investment in associated</t>
  </si>
  <si>
    <t>Investment Properties</t>
  </si>
  <si>
    <t>Intangible Assets and Goodwill</t>
  </si>
  <si>
    <t>Deferred Tax Assets</t>
  </si>
  <si>
    <t>Total assets</t>
  </si>
  <si>
    <t>Suppliers and accounts payable</t>
  </si>
  <si>
    <t>Tax Charges</t>
  </si>
  <si>
    <t>Employee benefit liabilities</t>
  </si>
  <si>
    <t>Deferred Tax Liabilities</t>
  </si>
  <si>
    <t>Other liabilities</t>
  </si>
  <si>
    <t>Otros pasivos</t>
  </si>
  <si>
    <t>Total liabilities</t>
  </si>
  <si>
    <t>Other adjustments</t>
  </si>
  <si>
    <t xml:space="preserve">Property, Plant, and Equipment </t>
  </si>
  <si>
    <t>Financial Obligations</t>
  </si>
  <si>
    <t>Provisions not including on IFRS</t>
  </si>
  <si>
    <t>Se realiza el cálculo del impuesto diferido bajo la metodología de NIIF, este cálculo está impactado por todos los demás ajustes realizados en el proceso de transición</t>
  </si>
  <si>
    <t>Se reconoce en la fecha del decreto de dividendos, el valor total del dividendo de las inversiones de portafolio (Sura y Argos) que bajo COLGAAP se reconocían a lo largo del año según la fecha de pago</t>
  </si>
  <si>
    <t>Actualizaciones debeneficios a empleados de largo plazo y causación del gasto financiero de los beneficios de largo plazo reconocidos en el balance de apertura.</t>
  </si>
  <si>
    <t>Aplicación del método de participación patrimonial en los resultados del trimestre de compañías asociadas (principalmente Bimbo de Colombia y Dan Kaffe Malaysia)</t>
  </si>
  <si>
    <t>IFRS</t>
  </si>
  <si>
    <t>Principle Impact</t>
  </si>
  <si>
    <t>Non-controlling interest</t>
  </si>
  <si>
    <t>Total liabilities and equity</t>
  </si>
  <si>
    <t>Pre-paid expenses and other assets</t>
  </si>
  <si>
    <t>Valuations</t>
  </si>
  <si>
    <t>Estimated liabilities and provisions</t>
  </si>
  <si>
    <t>The change in the calculation methodology generates impacts, most significant, from liabilities for employee benefits long-term and post-employment .</t>
  </si>
  <si>
    <t>Reclassification of interest on bonds and CDTs.</t>
  </si>
  <si>
    <t>Payments in advances made to third parties for the acquisition of goods and services are reclassified to inventories, prepaid expenses and  property, plant, and equipment, accordingly.</t>
  </si>
  <si>
    <t>Livestocks are reclassified from inventory, and participary accounts from other assets and valuations. There is no impact on new valuations.</t>
  </si>
  <si>
    <t>Valuations of portfolio investment are reclassified to financial instruments (Grupo Sura, Argos Group mainly).</t>
  </si>
  <si>
    <t>Investments over which the Group has significant influence (Bimbo de Colombia and Dan Kaffe Malasya, mainly) are presented separately.  These investments will be measured subsequently using the equity method.</t>
  </si>
  <si>
    <t>COLGAAP valuations are reclassified, some valuations are updated, and homologations of foreign companies who were already applying IFRS are reversed.</t>
  </si>
  <si>
    <t>Property, plant and equipment and non-operational property are reclassified.</t>
  </si>
  <si>
    <t>Adjustment to goodwill as result of new valuations of the acquired companies is set; and intangibles are increase ( mainly brands ) by the restatement of the Tresmontes Lucchetti's business combination .</t>
  </si>
  <si>
    <t>Software licenses are reclassified to intangibles; financial leases are reclassified to property, plant, and equipment; and  advance payments made to third parties for the provision of services are reclassified  from accounts receivable.</t>
  </si>
  <si>
    <t> </t>
  </si>
  <si>
    <t>Each group account is reclassified accordingly: property, plant and equipment , investments, biological assets.</t>
  </si>
  <si>
    <t>Accounts payable from recorded interest are reclassified.</t>
  </si>
  <si>
    <t>Tax liabilities and short-term employee benefit liabilities are reclassified to other items.</t>
  </si>
  <si>
    <t>Current tax  liabilities are reclassified from accounts payable.</t>
  </si>
  <si>
    <t>Short-term employee benefits classified as accounts payable and provisions,  are remeasured and reclassified as long-term employee benefits liabilities.</t>
  </si>
  <si>
    <t>Are reclassified to accounts payable and labor obligations, accordingly.</t>
  </si>
  <si>
    <t>The value of the non-controlling interest in the subsidiary equity is updated.</t>
  </si>
  <si>
    <t>Adjustments and reclassifications</t>
  </si>
  <si>
    <t>Payments in advance for the purchase of inventories are reclassified. Biological assets are separated.</t>
  </si>
  <si>
    <t>Deferred tax calculation is performed using the methodology of balance, comparing accounting balances of assets and liabilities against their fiscal balances. The most important item is the property, plant and equipment  by the effect of valuations.</t>
  </si>
  <si>
    <t>Net Profit</t>
  </si>
  <si>
    <t>Revenue</t>
  </si>
  <si>
    <t>Cost of sales</t>
  </si>
  <si>
    <t>Administrative expenses</t>
  </si>
  <si>
    <t>Selling expenses</t>
  </si>
  <si>
    <t>Production expenses</t>
  </si>
  <si>
    <t>Other operating</t>
  </si>
  <si>
    <t>Other income and expenses after operating profit</t>
  </si>
  <si>
    <t>Expenses that were deferred under COLGAAP throughout the annual period, and for the issuance of interim financial statements, are, under IFRS, recognized when they occur.</t>
  </si>
  <si>
    <t>Fair value measurement of biological assets.</t>
  </si>
  <si>
    <t>Deferred tax</t>
  </si>
  <si>
    <t>PP&amp;E depreciations</t>
  </si>
  <si>
    <t>COLGAAP's deferred charges</t>
  </si>
  <si>
    <t>Employee benefits</t>
  </si>
  <si>
    <t>Biological assets valuation</t>
  </si>
  <si>
    <t>Translations of foreign currencies</t>
  </si>
  <si>
    <t>Value in COLGAAP at march, 2014</t>
  </si>
  <si>
    <t>Value in IFRS at march,2014</t>
  </si>
  <si>
    <t>Corresponds to the goodwill that under COLGAAP depreciated in 20 years and that under IFRS are not depreciated but subjected to impairment tests.</t>
  </si>
  <si>
    <t>Provisions for costs and expenses (primarily advertising and trade)that were generated during the interim period under COLGAAP; under IFRS the expense is recognized at the time incurred.</t>
  </si>
  <si>
    <t>The calculation of deferred taxes under IFRS methodology is performed; this calculation is impacted by all other adjustments made in the transition process</t>
  </si>
  <si>
    <t>Higher depreciations product of deemed cost option used in the opening balance sheet in which the valuations were incorporated.</t>
  </si>
  <si>
    <t>Updates of some employee benefits and accrual of expense interest of long-term benefits recognized in the opening balance sheet.</t>
  </si>
  <si>
    <t>Application of the equity method in the quarterly profit and loss of associated companies (Mainly Bimbo de Colombia and Dan Kaffe Malaysia)</t>
  </si>
  <si>
    <t>Comments</t>
  </si>
  <si>
    <t>Non-amortization of goodwill</t>
  </si>
  <si>
    <t>Change in accounting policy, for translations to COP of current earnings of foreign subsidiaries that were previously converted with accumulated average exchange rates and under the new policies and procedures, are translated at the average rate of the month in which they arise.</t>
  </si>
  <si>
    <t>The total dividend value of portfolio investments (Sura and Argos) is recognized on the date of declaration of dividends, which were recognized under COLGAAP throughout the year according to the date of payment.</t>
  </si>
  <si>
    <t>Main Impacts</t>
  </si>
  <si>
    <t>Resumen de principales diferencias</t>
  </si>
  <si>
    <t>January 1st 2014</t>
  </si>
  <si>
    <t>Consolidated</t>
  </si>
  <si>
    <t>Abstract of main differences</t>
  </si>
  <si>
    <t>First quarter 2014</t>
  </si>
  <si>
    <t>http://www.gruponutresa.com/es/content/1t15</t>
  </si>
  <si>
    <r>
      <t>* La información detallada sobre los impactos de la transición a NIIF se encuentra en la Nota 5 de los estados financieros del primer trimestre 2015 publicados en nuestro sitio en internet</t>
    </r>
    <r>
      <rPr>
        <sz val="10"/>
        <color rgb="FF0070C0"/>
        <rFont val="Calibri"/>
        <family val="2"/>
        <scheme val="minor"/>
      </rPr>
      <t>:</t>
    </r>
  </si>
  <si>
    <t xml:space="preserve"> http://www.gruponutresa.com/en/content/1q15</t>
  </si>
  <si>
    <t>*Detailed information about the effects of the transition to IFRS is found in Note 5 to the Financial Statements for the first quarter 2015 published on our website:</t>
  </si>
  <si>
    <t>IFRS Opening Balance</t>
  </si>
  <si>
    <t>Comparative Income Statement - COLGAAP vs NIIF</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</si>
</sst>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3" formatCode="_-* #,##0.00_-;\-* #,##0.00_-;_-* &quot;-&quot;??_-;_-@_-"/>
    <numFmt numFmtId="164" formatCode="_-* #,##0.00\ _€_-;\-* #,##0.00\ _€_-;_-* &quot;-&quot;??\ _€_-;_-@_-"/>
    <numFmt numFmtId="165" formatCode="_(* #,##0_);_(* \(#,##0\);_(* &quot;-&quot;_);_(@_)"/>
    <numFmt numFmtId="166" formatCode="_(&quot;$&quot;\ * #,##0.00_);_(&quot;$&quot;\ * \(#,##0.00\);_(&quot;$&quot;\ * &quot;-&quot;??_);_(@_)"/>
    <numFmt numFmtId="167" formatCode="_(* #,##0.00_);_(* \(#,##0.00\);_(* &quot;-&quot;??_);_(@_)"/>
    <numFmt numFmtId="168" formatCode="_(* #,##0,,_);_(* \(#,##0,,\);_(* &quot;-&quot;??_);_(@_)"/>
    <numFmt numFmtId="169" formatCode="#,###,,"/>
    <numFmt numFmtId="170" formatCode="_([$€-2]* #,##0.00_);_([$€-2]* \(#,##0.00\);_([$€-2]* &quot;-&quot;??_)"/>
    <numFmt numFmtId="171" formatCode="_-* #,##0\ _p_t_a_-;\-* #,##0\ _p_t_a_-;_-* &quot;-&quot;\ _p_t_a_-;_-@_-"/>
    <numFmt numFmtId="172" formatCode="_ * #,##0.00_ ;_ * \-#,##0.00_ ;_ * &quot;-&quot;??_ ;_ @_ "/>
    <numFmt numFmtId="173" formatCode="_(&quot;Cr$&quot;* #,##0_);_(&quot;Cr$&quot;* \(#,##0\);_(&quot;Cr$&quot;* &quot;-&quot;_);_(@_)"/>
    <numFmt numFmtId="174" formatCode="_(&quot;Cr$&quot;* #,##0.00_);_(&quot;Cr$&quot;* \(#,##0.00\);_(&quot;Cr$&quot;* &quot;-&quot;??_);_(@_)"/>
    <numFmt numFmtId="175" formatCode="_(* #,##0_);_(* \(#,##0\);_(* &quot;-&quot;??_);_(@_)"/>
    <numFmt numFmtId="176" formatCode="0.0%"/>
    <numFmt numFmtId="177" formatCode="_ [$€-2]\ * #,##0_ ;_ [$€-2]\ * \-#,##0_ ;_ [$€-2]\ * &quot;-&quot;??_ "/>
    <numFmt numFmtId="178" formatCode="#,##0_ ;\-#,##0\ "/>
    <numFmt numFmtId="179" formatCode="#,##0_ ;[Red]\-#,##0\ "/>
    <numFmt numFmtId="180" formatCode="#,##0.0_ ;[Red]\-#,##0.0\ "/>
    <numFmt numFmtId="181" formatCode="#,##0.0_);\(#,##0.0\)"/>
    <numFmt numFmtId="182" formatCode="&quot;$&quot;_(#,##0.00_);&quot;$&quot;\(#,##0.00\)"/>
    <numFmt numFmtId="183" formatCode="#,##0.0_)\x;\(#,##0.0\)\x"/>
    <numFmt numFmtId="184" formatCode="#,##0.0_)_x;\(#,##0.0\)_x"/>
    <numFmt numFmtId="185" formatCode="0.0_)\%;\(0.0\)\%"/>
    <numFmt numFmtId="186" formatCode="#,##0.0_)_%;\(#,##0.0\)_%"/>
    <numFmt numFmtId="187" formatCode="_ [$€-2]\ * #,##0.00_ ;_ [$€-2]\ * \-#,##0.00_ ;_ [$€-2]\ * &quot;-&quot;??_ "/>
    <numFmt numFmtId="188" formatCode="_ * #,##0_ ;_ * \-#,##0_ ;_ * &quot;-&quot;_ ;_ @_ "/>
    <numFmt numFmtId="189" formatCode="#,##0.00_ ;[Red]\-#,##0.00\ "/>
    <numFmt numFmtId="190" formatCode="_-* #,##0.00\ _p_t_a_-;\-* #,##0.00\ _p_t_a_-;_-* &quot;-&quot;??\ _p_t_a_-;_-@_-"/>
    <numFmt numFmtId="191" formatCode="_ &quot;$&quot;\ * #,##0.00_ ;_ &quot;$&quot;\ * \-#,##0.00_ ;_ &quot;$&quot;\ * &quot;-&quot;??_ ;_ @_ "/>
  </numFmts>
  <fonts count="73">
    <font>
      <sz val="11"/>
      <color theme="1"/>
      <name val="Calibri"/>
      <family val="2"/>
      <scheme val="minor"/>
    </font>
    <font>
      <sz val="11"/>
      <color theme="1"/>
      <name val="Calibri"/>
      <family val="2"/>
      <scheme val="minor"/>
    </font>
    <font>
      <b/>
      <sz val="11"/>
      <color theme="1"/>
      <name val="Calibri"/>
      <family val="2"/>
      <scheme val="minor"/>
    </font>
    <font>
      <sz val="8"/>
      <name val="ＭＳ Ｐゴシック"/>
      <family val="3"/>
      <charset val="128"/>
    </font>
    <font>
      <sz val="10"/>
      <name val="Arial"/>
      <family val="2"/>
    </font>
    <font>
      <b/>
      <sz val="10"/>
      <color theme="0"/>
      <name val="Arial"/>
      <family val="2"/>
    </font>
    <font>
      <b/>
      <sz val="10"/>
      <name val="Arial"/>
      <family val="2"/>
    </font>
    <font>
      <b/>
      <sz val="9"/>
      <color indexed="81"/>
      <name val="Tahoma"/>
      <family val="2"/>
    </font>
    <font>
      <sz val="9"/>
      <color indexed="81"/>
      <name val="Tahoma"/>
      <family val="2"/>
    </font>
    <font>
      <sz val="12"/>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Times New Roman"/>
      <family val="1"/>
    </font>
    <font>
      <b/>
      <sz val="12"/>
      <name val="Arial"/>
      <family val="2"/>
    </font>
    <font>
      <u/>
      <sz val="11"/>
      <color theme="10"/>
      <name val="Calibri"/>
      <family val="2"/>
    </font>
    <font>
      <u/>
      <sz val="16"/>
      <color indexed="12"/>
      <name val="ＭＳ Ｐゴシック"/>
      <family val="3"/>
      <charset val="128"/>
    </font>
    <font>
      <sz val="11"/>
      <color indexed="20"/>
      <name val="Calibri"/>
      <family val="2"/>
    </font>
    <font>
      <sz val="10"/>
      <color rgb="FF000000"/>
      <name val="Arial"/>
      <family val="2"/>
    </font>
    <font>
      <sz val="11"/>
      <color indexed="60"/>
      <name val="Calibri"/>
      <family val="2"/>
    </font>
    <font>
      <sz val="11"/>
      <name val="Arial Narrow"/>
      <family val="2"/>
    </font>
    <font>
      <sz val="10"/>
      <name val="Tahoma"/>
      <family val="2"/>
    </font>
    <font>
      <b/>
      <sz val="11"/>
      <color indexed="63"/>
      <name val="Calibri"/>
      <family val="2"/>
    </font>
    <font>
      <sz val="10"/>
      <name val="MS Sans Serif"/>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sz val="10"/>
      <name val="Calibri"/>
      <family val="2"/>
      <scheme val="minor"/>
    </font>
    <font>
      <sz val="11"/>
      <name val="Calibri"/>
      <family val="2"/>
      <scheme val="minor"/>
    </font>
    <font>
      <sz val="10"/>
      <color theme="0"/>
      <name val="Calibri"/>
      <family val="2"/>
      <scheme val="minor"/>
    </font>
    <font>
      <b/>
      <sz val="10"/>
      <color theme="0"/>
      <name val="Calibri"/>
      <family val="2"/>
      <scheme val="minor"/>
    </font>
    <font>
      <b/>
      <sz val="12"/>
      <name val="Calibri"/>
      <family val="2"/>
      <scheme val="minor"/>
    </font>
    <font>
      <b/>
      <sz val="10"/>
      <name val="Calibri"/>
      <family val="2"/>
      <scheme val="minor"/>
    </font>
    <font>
      <b/>
      <sz val="14"/>
      <color theme="1"/>
      <name val="Calibri"/>
      <family val="2"/>
      <scheme val="minor"/>
    </font>
    <font>
      <sz val="12"/>
      <name val="Arial"/>
      <family val="2"/>
    </font>
    <font>
      <sz val="10"/>
      <color indexed="8"/>
      <name val="Arial"/>
      <family val="2"/>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i/>
      <sz val="10"/>
      <name val="Arial"/>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0"/>
      <color theme="1"/>
      <name val="Calibri"/>
      <family val="2"/>
      <scheme val="minor"/>
    </font>
    <font>
      <i/>
      <sz val="10"/>
      <color theme="1"/>
      <name val="Calibri"/>
      <family val="2"/>
      <scheme val="minor"/>
    </font>
    <font>
      <sz val="12"/>
      <name val="Calibri"/>
      <family val="2"/>
      <scheme val="minor"/>
    </font>
    <font>
      <b/>
      <i/>
      <sz val="10"/>
      <color theme="0"/>
      <name val="Calibri"/>
      <family val="2"/>
      <scheme val="minor"/>
    </font>
    <font>
      <b/>
      <sz val="10"/>
      <color theme="1"/>
      <name val="Calibri"/>
      <family val="2"/>
      <scheme val="minor"/>
    </font>
    <font>
      <b/>
      <sz val="18"/>
      <color theme="1"/>
      <name val="Calibri"/>
      <family val="2"/>
      <scheme val="minor"/>
    </font>
    <font>
      <b/>
      <sz val="14"/>
      <color rgb="FFFF0000"/>
      <name val="Calibri"/>
      <family val="2"/>
      <scheme val="minor"/>
    </font>
    <font>
      <sz val="10"/>
      <color rgb="FFFF0000"/>
      <name val="Calibri"/>
      <family val="2"/>
      <scheme val="minor"/>
    </font>
    <font>
      <sz val="10"/>
      <color rgb="FF0070C0"/>
      <name val="Calibri"/>
      <family val="2"/>
      <scheme val="minor"/>
    </font>
    <font>
      <u/>
      <sz val="11"/>
      <color theme="10"/>
      <name val="Calibri"/>
      <family val="2"/>
      <scheme val="minor"/>
    </font>
  </fonts>
  <fills count="7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70AD47"/>
        <bgColor indexed="64"/>
      </patternFill>
    </fill>
    <fill>
      <patternFill patternType="solid">
        <fgColor theme="6"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70B047"/>
        <bgColor indexed="64"/>
      </patternFill>
    </fill>
    <fill>
      <patternFill patternType="solid">
        <fgColor indexed="40"/>
      </patternFill>
    </fill>
    <fill>
      <patternFill patternType="solid">
        <fgColor indexed="9"/>
      </patternFill>
    </fill>
    <fill>
      <patternFill patternType="solid">
        <fgColor indexed="54"/>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58"/>
        <bgColor indexed="58"/>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53"/>
        <bgColor indexed="53"/>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s>
  <borders count="128">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top style="thin">
        <color indexed="64"/>
      </top>
      <bottom style="thin">
        <color indexed="64"/>
      </bottom>
      <diagonal/>
    </border>
    <border>
      <left style="dotted">
        <color indexed="64"/>
      </left>
      <right/>
      <top/>
      <bottom/>
      <diagonal/>
    </border>
    <border>
      <left/>
      <right style="dotted">
        <color indexed="64"/>
      </right>
      <top/>
      <bottom style="hair">
        <color auto="1"/>
      </bottom>
      <diagonal/>
    </border>
    <border>
      <left style="thin">
        <color indexed="64"/>
      </left>
      <right style="dotted">
        <color indexed="64"/>
      </right>
      <top/>
      <bottom style="hair">
        <color auto="1"/>
      </bottom>
      <diagonal/>
    </border>
    <border>
      <left/>
      <right style="dotted">
        <color indexed="64"/>
      </right>
      <top style="hair">
        <color auto="1"/>
      </top>
      <bottom/>
      <diagonal/>
    </border>
    <border>
      <left style="thin">
        <color indexed="64"/>
      </left>
      <right style="dotted">
        <color indexed="64"/>
      </right>
      <top style="hair">
        <color auto="1"/>
      </top>
      <bottom/>
      <diagonal/>
    </border>
    <border>
      <left style="dotted">
        <color indexed="64"/>
      </left>
      <right/>
      <top style="thin">
        <color auto="1"/>
      </top>
      <bottom style="thin">
        <color auto="1"/>
      </bottom>
      <diagonal/>
    </border>
    <border>
      <left/>
      <right/>
      <top style="thin">
        <color auto="1"/>
      </top>
      <bottom/>
      <diagonal/>
    </border>
    <border>
      <left style="dotted">
        <color indexed="64"/>
      </left>
      <right/>
      <top style="hair">
        <color auto="1"/>
      </top>
      <bottom/>
      <diagonal/>
    </border>
    <border>
      <left style="dotted">
        <color indexed="64"/>
      </left>
      <right/>
      <top/>
      <bottom style="hair">
        <color indexed="64"/>
      </bottom>
      <diagonal/>
    </border>
    <border>
      <left/>
      <right/>
      <top style="hair">
        <color indexed="64"/>
      </top>
      <bottom style="thin">
        <color indexed="64"/>
      </bottom>
      <diagonal/>
    </border>
    <border>
      <left/>
      <right style="dotted">
        <color indexed="64"/>
      </right>
      <top style="hair">
        <color auto="1"/>
      </top>
      <bottom style="hair">
        <color auto="1"/>
      </bottom>
      <diagonal/>
    </border>
    <border>
      <left style="thin">
        <color indexed="64"/>
      </left>
      <right style="dotted">
        <color indexed="64"/>
      </right>
      <top style="hair">
        <color auto="1"/>
      </top>
      <bottom style="hair">
        <color auto="1"/>
      </bottom>
      <diagonal/>
    </border>
    <border>
      <left style="dotted">
        <color indexed="64"/>
      </left>
      <right/>
      <top style="hair">
        <color auto="1"/>
      </top>
      <bottom style="hair">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thin">
        <color indexed="64"/>
      </top>
      <bottom style="double">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style="dotted">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hair">
        <color indexed="64"/>
      </top>
      <bottom/>
      <diagonal/>
    </border>
    <border>
      <left style="thin">
        <color indexed="64"/>
      </left>
      <right style="dotted">
        <color indexed="64"/>
      </right>
      <top style="thin">
        <color auto="1"/>
      </top>
      <bottom/>
      <diagonal/>
    </border>
    <border>
      <left style="thin">
        <color indexed="64"/>
      </left>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double">
        <color indexed="64"/>
      </bottom>
      <diagonal/>
    </border>
    <border>
      <left style="hair">
        <color auto="1"/>
      </left>
      <right/>
      <top style="thin">
        <color auto="1"/>
      </top>
      <bottom style="thin">
        <color auto="1"/>
      </bottom>
      <diagonal/>
    </border>
    <border>
      <left style="hair">
        <color auto="1"/>
      </left>
      <right/>
      <top/>
      <bottom/>
      <diagonal/>
    </border>
    <border>
      <left style="hair">
        <color auto="1"/>
      </left>
      <right/>
      <top/>
      <bottom style="hair">
        <color indexed="64"/>
      </bottom>
      <diagonal/>
    </border>
    <border>
      <left style="hair">
        <color auto="1"/>
      </left>
      <right/>
      <top style="hair">
        <color indexed="64"/>
      </top>
      <bottom/>
      <diagonal/>
    </border>
    <border>
      <left style="hair">
        <color auto="1"/>
      </left>
      <right/>
      <top style="thin">
        <color auto="1"/>
      </top>
      <bottom/>
      <diagonal/>
    </border>
    <border>
      <left style="hair">
        <color auto="1"/>
      </left>
      <right/>
      <top style="hair">
        <color indexed="64"/>
      </top>
      <bottom style="thin">
        <color indexed="64"/>
      </bottom>
      <diagonal/>
    </border>
    <border>
      <left style="hair">
        <color auto="1"/>
      </left>
      <right/>
      <top style="hair">
        <color indexed="64"/>
      </top>
      <bottom style="hair">
        <color indexed="64"/>
      </bottom>
      <diagonal/>
    </border>
    <border>
      <left style="hair">
        <color auto="1"/>
      </left>
      <right/>
      <top/>
      <bottom style="thin">
        <color indexed="64"/>
      </bottom>
      <diagonal/>
    </border>
    <border>
      <left style="hair">
        <color auto="1"/>
      </left>
      <right/>
      <top style="thin">
        <color indexed="64"/>
      </top>
      <bottom style="double">
        <color indexed="64"/>
      </bottom>
      <diagonal/>
    </border>
    <border>
      <left/>
      <right/>
      <top style="double">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s>
  <cellStyleXfs count="2212">
    <xf numFmtId="0" fontId="0" fillId="0" borderId="0"/>
    <xf numFmtId="167"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lignment vertical="center"/>
    </xf>
    <xf numFmtId="0" fontId="4" fillId="0" borderId="0" applyNumberFormat="0" applyFill="0" applyBorder="0" applyAlignment="0" applyProtection="0"/>
    <xf numFmtId="0" fontId="4" fillId="0" borderId="0" applyNumberFormat="0" applyFill="0" applyBorder="0" applyAlignment="0" applyProtection="0"/>
    <xf numFmtId="0" fontId="9" fillId="0" borderId="0"/>
    <xf numFmtId="0" fontId="4" fillId="0" borderId="0" applyNumberFormat="0" applyFill="0" applyBorder="0" applyAlignment="0" applyProtection="0"/>
    <xf numFmtId="0" fontId="4" fillId="0" borderId="0">
      <alignment vertical="center"/>
    </xf>
    <xf numFmtId="0" fontId="1" fillId="3"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3" fillId="32" borderId="7"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4" fillId="33" borderId="8" applyNumberFormat="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4"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17" fillId="23" borderId="7" applyNumberFormat="0" applyAlignment="0" applyProtection="0"/>
    <xf numFmtId="0" fontId="9"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70"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4" fillId="0" borderId="0" applyFont="0" applyFill="0" applyBorder="0" applyAlignment="0" applyProtection="0"/>
    <xf numFmtId="167"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2"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0" fontId="4" fillId="0" borderId="0"/>
    <xf numFmtId="173" fontId="4" fillId="0" borderId="0" applyFont="0" applyFill="0" applyBorder="0" applyAlignment="0" applyProtection="0"/>
    <xf numFmtId="174" fontId="4" fillId="0" borderId="0" applyFont="0" applyFill="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1" fillId="0" borderId="0"/>
    <xf numFmtId="0" fontId="3" fillId="0" borderId="0" applyNumberFormat="0" applyFill="0" applyBorder="0">
      <alignment vertical="center"/>
    </xf>
    <xf numFmtId="0" fontId="3" fillId="0" borderId="0" applyNumberFormat="0" applyFill="0" applyBorder="0">
      <alignment vertical="center"/>
    </xf>
    <xf numFmtId="0" fontId="3" fillId="0" borderId="0" applyNumberFormat="0" applyFill="0" applyBorder="0">
      <alignment vertical="center"/>
    </xf>
    <xf numFmtId="0" fontId="1"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lignment vertical="center"/>
    </xf>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lignment vertical="center"/>
    </xf>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lignment vertical="center"/>
    </xf>
    <xf numFmtId="0" fontId="3" fillId="0" borderId="0" applyNumberFormat="0" applyFill="0" applyBorder="0">
      <alignment vertical="center"/>
    </xf>
    <xf numFmtId="0" fontId="25" fillId="0" borderId="0"/>
    <xf numFmtId="0" fontId="1" fillId="2" borderId="1"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26" fillId="39" borderId="10"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0" fontId="27" fillId="32" borderId="11" applyNumberFormat="0" applyAlignment="0" applyProtection="0"/>
    <xf numFmtId="38" fontId="28" fillId="0" borderId="0" applyFont="0" applyFill="0" applyBorder="0" applyAlignment="0" applyProtection="0"/>
    <xf numFmtId="40" fontId="28"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1" fillId="0" borderId="12"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25"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39" fontId="4" fillId="0" borderId="0" applyFont="0" applyFill="0" applyBorder="0" applyAlignment="0" applyProtection="0"/>
    <xf numFmtId="183"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77" fontId="43" fillId="44" borderId="0" applyNumberFormat="0" applyBorder="0" applyAlignment="0" applyProtection="0"/>
    <xf numFmtId="177" fontId="43" fillId="25" borderId="0" applyNumberFormat="0" applyBorder="0" applyAlignment="0" applyProtection="0"/>
    <xf numFmtId="177" fontId="43" fillId="39" borderId="0" applyNumberFormat="0" applyBorder="0" applyAlignment="0" applyProtection="0"/>
    <xf numFmtId="177" fontId="43" fillId="45" borderId="0" applyNumberFormat="0" applyBorder="0" applyAlignment="0" applyProtection="0"/>
    <xf numFmtId="177" fontId="43" fillId="24" borderId="0" applyNumberFormat="0" applyBorder="0" applyAlignment="0" applyProtection="0"/>
    <xf numFmtId="177" fontId="43" fillId="19" borderId="0" applyNumberFormat="0" applyBorder="0" applyAlignment="0" applyProtection="0"/>
    <xf numFmtId="177" fontId="43" fillId="46" borderId="0" applyNumberFormat="0" applyBorder="0" applyAlignment="0" applyProtection="0"/>
    <xf numFmtId="177" fontId="43" fillId="25" borderId="0" applyNumberFormat="0" applyBorder="0" applyAlignment="0" applyProtection="0"/>
    <xf numFmtId="177" fontId="43" fillId="36" borderId="0" applyNumberFormat="0" applyBorder="0" applyAlignment="0" applyProtection="0"/>
    <xf numFmtId="177" fontId="43" fillId="32" borderId="0" applyNumberFormat="0" applyBorder="0" applyAlignment="0" applyProtection="0"/>
    <xf numFmtId="177" fontId="43" fillId="46" borderId="0" applyNumberFormat="0" applyBorder="0" applyAlignment="0" applyProtection="0"/>
    <xf numFmtId="177" fontId="43" fillId="23" borderId="0" applyNumberFormat="0" applyBorder="0" applyAlignment="0" applyProtection="0"/>
    <xf numFmtId="177" fontId="44" fillId="46" borderId="0" applyNumberFormat="0" applyBorder="0" applyAlignment="0" applyProtection="0"/>
    <xf numFmtId="177" fontId="44" fillId="25" borderId="0" applyNumberFormat="0" applyBorder="0" applyAlignment="0" applyProtection="0"/>
    <xf numFmtId="177" fontId="44" fillId="36" borderId="0" applyNumberFormat="0" applyBorder="0" applyAlignment="0" applyProtection="0"/>
    <xf numFmtId="177" fontId="44" fillId="32" borderId="0" applyNumberFormat="0" applyBorder="0" applyAlignment="0" applyProtection="0"/>
    <xf numFmtId="177" fontId="44" fillId="46" borderId="0" applyNumberFormat="0" applyBorder="0" applyAlignment="0" applyProtection="0"/>
    <xf numFmtId="177" fontId="44" fillId="23" borderId="0" applyNumberFormat="0" applyBorder="0" applyAlignment="0" applyProtection="0"/>
    <xf numFmtId="177" fontId="11" fillId="47" borderId="0" applyNumberFormat="0" applyBorder="0" applyAlignment="0" applyProtection="0"/>
    <xf numFmtId="177" fontId="10" fillId="48" borderId="0" applyNumberFormat="0" applyBorder="0" applyAlignment="0" applyProtection="0"/>
    <xf numFmtId="177" fontId="10" fillId="49" borderId="0" applyNumberFormat="0" applyBorder="0" applyAlignment="0" applyProtection="0"/>
    <xf numFmtId="177" fontId="11" fillId="50" borderId="0" applyNumberFormat="0" applyBorder="0" applyAlignment="0" applyProtection="0"/>
    <xf numFmtId="177" fontId="11" fillId="51" borderId="0" applyNumberFormat="0" applyBorder="0" applyAlignment="0" applyProtection="0"/>
    <xf numFmtId="177" fontId="10" fillId="52" borderId="0" applyNumberFormat="0" applyBorder="0" applyAlignment="0" applyProtection="0"/>
    <xf numFmtId="177" fontId="10" fillId="53" borderId="0" applyNumberFormat="0" applyBorder="0" applyAlignment="0" applyProtection="0"/>
    <xf numFmtId="177" fontId="11" fillId="54" borderId="0" applyNumberFormat="0" applyBorder="0" applyAlignment="0" applyProtection="0"/>
    <xf numFmtId="177" fontId="11" fillId="54" borderId="0" applyNumberFormat="0" applyBorder="0" applyAlignment="0" applyProtection="0"/>
    <xf numFmtId="177" fontId="10" fillId="55" borderId="0" applyNumberFormat="0" applyBorder="0" applyAlignment="0" applyProtection="0"/>
    <xf numFmtId="177" fontId="10" fillId="56" borderId="0" applyNumberFormat="0" applyBorder="0" applyAlignment="0" applyProtection="0"/>
    <xf numFmtId="177" fontId="11" fillId="57" borderId="0" applyNumberFormat="0" applyBorder="0" applyAlignment="0" applyProtection="0"/>
    <xf numFmtId="0" fontId="11" fillId="58" borderId="0" applyNumberFormat="0" applyBorder="0" applyAlignment="0" applyProtection="0"/>
    <xf numFmtId="177" fontId="11" fillId="59" borderId="0" applyNumberFormat="0" applyBorder="0" applyAlignment="0" applyProtection="0"/>
    <xf numFmtId="177" fontId="10" fillId="56" borderId="0" applyNumberFormat="0" applyBorder="0" applyAlignment="0" applyProtection="0"/>
    <xf numFmtId="177" fontId="10" fillId="57" borderId="0" applyNumberFormat="0" applyBorder="0" applyAlignment="0" applyProtection="0"/>
    <xf numFmtId="177" fontId="11" fillId="57" borderId="0" applyNumberFormat="0" applyBorder="0" applyAlignment="0" applyProtection="0"/>
    <xf numFmtId="0" fontId="11" fillId="60" borderId="0" applyNumberFormat="0" applyBorder="0" applyAlignment="0" applyProtection="0"/>
    <xf numFmtId="177" fontId="11" fillId="61" borderId="0" applyNumberFormat="0" applyBorder="0" applyAlignment="0" applyProtection="0"/>
    <xf numFmtId="177" fontId="10" fillId="48" borderId="0" applyNumberFormat="0" applyBorder="0" applyAlignment="0" applyProtection="0"/>
    <xf numFmtId="177" fontId="10" fillId="49" borderId="0" applyNumberFormat="0" applyBorder="0" applyAlignment="0" applyProtection="0"/>
    <xf numFmtId="177" fontId="11" fillId="49" borderId="0" applyNumberFormat="0" applyBorder="0" applyAlignment="0" applyProtection="0"/>
    <xf numFmtId="0" fontId="11" fillId="62" borderId="0" applyNumberFormat="0" applyBorder="0" applyAlignment="0" applyProtection="0"/>
    <xf numFmtId="177" fontId="11" fillId="63" borderId="0" applyNumberFormat="0" applyBorder="0" applyAlignment="0" applyProtection="0"/>
    <xf numFmtId="177" fontId="10" fillId="64" borderId="0" applyNumberFormat="0" applyBorder="0" applyAlignment="0" applyProtection="0"/>
    <xf numFmtId="177" fontId="10" fillId="53" borderId="0" applyNumberFormat="0" applyBorder="0" applyAlignment="0" applyProtection="0"/>
    <xf numFmtId="177" fontId="11" fillId="65" borderId="0" applyNumberFormat="0" applyBorder="0" applyAlignment="0" applyProtection="0"/>
    <xf numFmtId="0" fontId="11" fillId="66" borderId="0" applyNumberFormat="0" applyBorder="0" applyAlignment="0" applyProtection="0"/>
    <xf numFmtId="177" fontId="45" fillId="53" borderId="0" applyNumberFormat="0" applyBorder="0" applyAlignment="0" applyProtection="0"/>
    <xf numFmtId="177" fontId="46" fillId="67" borderId="7" applyNumberFormat="0" applyAlignment="0" applyProtection="0"/>
    <xf numFmtId="0" fontId="4" fillId="0" borderId="0"/>
    <xf numFmtId="177" fontId="14" fillId="54" borderId="8" applyNumberFormat="0" applyAlignment="0" applyProtection="0"/>
    <xf numFmtId="177" fontId="4" fillId="0" borderId="0"/>
    <xf numFmtId="177" fontId="34" fillId="68" borderId="0" applyNumberFormat="0" applyBorder="0" applyAlignment="0" applyProtection="0"/>
    <xf numFmtId="177" fontId="34" fillId="69" borderId="0" applyNumberFormat="0" applyBorder="0" applyAlignment="0" applyProtection="0"/>
    <xf numFmtId="177" fontId="34" fillId="70" borderId="0" applyNumberFormat="0" applyBorder="0" applyAlignment="0" applyProtection="0"/>
    <xf numFmtId="187" fontId="4" fillId="0" borderId="0" applyFont="0" applyFill="0" applyBorder="0" applyAlignment="0" applyProtection="0"/>
    <xf numFmtId="187" fontId="4" fillId="0" borderId="0" applyFont="0" applyFill="0" applyBorder="0" applyAlignment="0" applyProtection="0"/>
    <xf numFmtId="177" fontId="47" fillId="0" borderId="0" applyNumberFormat="0" applyFill="0" applyBorder="0" applyAlignment="0" applyProtection="0"/>
    <xf numFmtId="177" fontId="12" fillId="71" borderId="0" applyNumberFormat="0" applyBorder="0" applyAlignment="0" applyProtection="0"/>
    <xf numFmtId="177" fontId="48" fillId="0" borderId="85" applyNumberFormat="0" applyFill="0" applyAlignment="0" applyProtection="0"/>
    <xf numFmtId="177" fontId="49" fillId="0" borderId="13" applyNumberFormat="0" applyFill="0" applyAlignment="0" applyProtection="0"/>
    <xf numFmtId="177" fontId="50" fillId="0" borderId="86" applyNumberFormat="0" applyFill="0" applyAlignment="0" applyProtection="0"/>
    <xf numFmtId="177" fontId="50" fillId="0" borderId="0" applyNumberFormat="0" applyFill="0" applyBorder="0" applyAlignment="0" applyProtection="0"/>
    <xf numFmtId="177" fontId="51" fillId="65" borderId="7" applyNumberFormat="0" applyAlignment="0" applyProtection="0"/>
    <xf numFmtId="177" fontId="52" fillId="0" borderId="87" applyNumberFormat="0" applyFill="0" applyAlignment="0" applyProtection="0"/>
    <xf numFmtId="171" fontId="4" fillId="0" borderId="0" applyFont="0" applyFill="0" applyBorder="0" applyAlignment="0" applyProtection="0"/>
    <xf numFmtId="188" fontId="4" fillId="0" borderId="0" applyFont="0" applyFill="0" applyBorder="0" applyAlignment="0" applyProtection="0"/>
    <xf numFmtId="165"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90" fontId="4" fillId="0" borderId="0" applyFont="0" applyFill="0" applyBorder="0" applyAlignment="0" applyProtection="0"/>
    <xf numFmtId="167" fontId="4" fillId="0" borderId="0" applyFont="0" applyFill="0" applyBorder="0" applyAlignment="0" applyProtection="0"/>
    <xf numFmtId="190" fontId="4" fillId="0" borderId="0" applyFont="0" applyFill="0" applyBorder="0" applyAlignment="0" applyProtection="0"/>
    <xf numFmtId="167"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67"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67"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0" fontId="4" fillId="0" borderId="0" applyFont="0" applyFill="0" applyBorder="0" applyAlignment="0" applyProtection="0"/>
    <xf numFmtId="190" fontId="4" fillId="0" borderId="0" applyFont="0" applyFill="0" applyBorder="0" applyAlignment="0" applyProtection="0"/>
    <xf numFmtId="172" fontId="4" fillId="0" borderId="0" applyFont="0" applyFill="0" applyBorder="0" applyAlignment="0" applyProtection="0"/>
    <xf numFmtId="19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90" fontId="4" fillId="0" borderId="0" applyFont="0" applyFill="0" applyBorder="0" applyAlignment="0" applyProtection="0"/>
    <xf numFmtId="17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90" fontId="4" fillId="0" borderId="0" applyFont="0" applyFill="0" applyBorder="0" applyAlignment="0" applyProtection="0"/>
    <xf numFmtId="167"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9" fontId="4" fillId="0" borderId="0" applyFont="0" applyFill="0" applyBorder="0" applyAlignment="0" applyProtection="0"/>
    <xf numFmtId="167" fontId="1" fillId="0" borderId="0" applyFont="0" applyFill="0" applyBorder="0" applyAlignment="0" applyProtection="0"/>
    <xf numFmtId="189"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9"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9"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89" fontId="4" fillId="0" borderId="0" applyFont="0" applyFill="0" applyBorder="0" applyAlignment="0" applyProtection="0"/>
    <xf numFmtId="172" fontId="4" fillId="0" borderId="0" applyFont="0" applyFill="0" applyBorder="0" applyAlignment="0" applyProtection="0"/>
    <xf numFmtId="191" fontId="4" fillId="0" borderId="0" applyFont="0" applyFill="0" applyBorder="0" applyAlignment="0" applyProtection="0"/>
    <xf numFmtId="191" fontId="4" fillId="0" borderId="0" applyFont="0" applyFill="0" applyBorder="0" applyAlignment="0" applyProtection="0"/>
    <xf numFmtId="191" fontId="4" fillId="0" borderId="0" applyFont="0" applyFill="0" applyBorder="0" applyAlignment="0" applyProtection="0"/>
    <xf numFmtId="191" fontId="4" fillId="0" borderId="0" applyFont="0" applyFill="0" applyBorder="0" applyAlignment="0" applyProtection="0"/>
    <xf numFmtId="191"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91" fontId="4" fillId="0" borderId="0" applyFont="0" applyFill="0" applyBorder="0" applyAlignment="0" applyProtection="0"/>
    <xf numFmtId="0" fontId="4" fillId="0" borderId="0"/>
    <xf numFmtId="0" fontId="4" fillId="0" borderId="0"/>
    <xf numFmtId="0" fontId="4"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7" fontId="4" fillId="0" borderId="0"/>
    <xf numFmtId="177" fontId="4" fillId="64" borderId="10" applyNumberFormat="0" applyFont="0" applyAlignment="0" applyProtection="0"/>
    <xf numFmtId="0" fontId="4" fillId="64" borderId="10" applyNumberFormat="0" applyFont="0" applyAlignment="0" applyProtection="0"/>
    <xf numFmtId="177" fontId="27" fillId="67" borderId="1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54" fillId="38" borderId="88" applyNumberFormat="0" applyProtection="0">
      <alignment vertical="center"/>
    </xf>
    <xf numFmtId="4" fontId="55" fillId="38" borderId="88" applyNumberFormat="0" applyProtection="0">
      <alignment vertical="center"/>
    </xf>
    <xf numFmtId="4" fontId="54" fillId="38" borderId="88" applyNumberFormat="0" applyProtection="0">
      <alignment horizontal="left" vertical="center" indent="1"/>
    </xf>
    <xf numFmtId="177" fontId="54" fillId="38" borderId="88" applyNumberFormat="0" applyProtection="0">
      <alignment horizontal="left" vertical="top" indent="1"/>
    </xf>
    <xf numFmtId="4" fontId="54" fillId="44" borderId="0" applyNumberFormat="0" applyProtection="0">
      <alignment horizontal="left" vertical="center" indent="1"/>
    </xf>
    <xf numFmtId="4" fontId="43" fillId="19" borderId="88" applyNumberFormat="0" applyProtection="0">
      <alignment horizontal="right" vertical="center"/>
    </xf>
    <xf numFmtId="4" fontId="43" fillId="25" borderId="88" applyNumberFormat="0" applyProtection="0">
      <alignment horizontal="right" vertical="center"/>
    </xf>
    <xf numFmtId="4" fontId="43" fillId="35" borderId="88" applyNumberFormat="0" applyProtection="0">
      <alignment horizontal="right" vertical="center"/>
    </xf>
    <xf numFmtId="4" fontId="43" fillId="27" borderId="88" applyNumberFormat="0" applyProtection="0">
      <alignment horizontal="right" vertical="center"/>
    </xf>
    <xf numFmtId="4" fontId="43" fillId="31" borderId="88" applyNumberFormat="0" applyProtection="0">
      <alignment horizontal="right" vertical="center"/>
    </xf>
    <xf numFmtId="4" fontId="43" fillId="37" borderId="88" applyNumberFormat="0" applyProtection="0">
      <alignment horizontal="right" vertical="center"/>
    </xf>
    <xf numFmtId="4" fontId="43" fillId="36" borderId="88" applyNumberFormat="0" applyProtection="0">
      <alignment horizontal="right" vertical="center"/>
    </xf>
    <xf numFmtId="4" fontId="43" fillId="72" borderId="88" applyNumberFormat="0" applyProtection="0">
      <alignment horizontal="right" vertical="center"/>
    </xf>
    <xf numFmtId="4" fontId="43" fillId="26" borderId="88" applyNumberFormat="0" applyProtection="0">
      <alignment horizontal="right" vertical="center"/>
    </xf>
    <xf numFmtId="4" fontId="54" fillId="73" borderId="89" applyNumberFormat="0" applyProtection="0">
      <alignment horizontal="left" vertical="center" indent="1"/>
    </xf>
    <xf numFmtId="4" fontId="43" fillId="74" borderId="0" applyNumberFormat="0" applyProtection="0">
      <alignment horizontal="left" vertical="center" indent="1"/>
    </xf>
    <xf numFmtId="4" fontId="56" fillId="46" borderId="0" applyNumberFormat="0" applyProtection="0">
      <alignment horizontal="left" vertical="center" indent="1"/>
    </xf>
    <xf numFmtId="4" fontId="43" fillId="44" borderId="88" applyNumberFormat="0" applyProtection="0">
      <alignment horizontal="right" vertical="center"/>
    </xf>
    <xf numFmtId="4" fontId="43" fillId="74" borderId="0" applyNumberFormat="0" applyProtection="0">
      <alignment horizontal="left" vertical="center" indent="1"/>
    </xf>
    <xf numFmtId="4" fontId="43" fillId="74" borderId="0" applyNumberFormat="0" applyProtection="0">
      <alignment horizontal="left" vertical="center" indent="1"/>
    </xf>
    <xf numFmtId="4" fontId="43" fillId="44" borderId="0" applyNumberFormat="0" applyProtection="0">
      <alignment horizontal="left" vertical="center" indent="1"/>
    </xf>
    <xf numFmtId="4" fontId="43" fillId="44" borderId="0" applyNumberFormat="0" applyProtection="0">
      <alignment horizontal="left" vertical="center" indent="1"/>
    </xf>
    <xf numFmtId="177" fontId="4" fillId="46" borderId="88" applyNumberFormat="0" applyProtection="0">
      <alignment horizontal="left" vertical="center" indent="1"/>
    </xf>
    <xf numFmtId="0" fontId="4" fillId="46" borderId="88" applyNumberFormat="0" applyProtection="0">
      <alignment horizontal="left" vertical="center" indent="1"/>
    </xf>
    <xf numFmtId="177" fontId="4" fillId="46" borderId="88" applyNumberFormat="0" applyProtection="0">
      <alignment horizontal="left" vertical="top" indent="1"/>
    </xf>
    <xf numFmtId="0" fontId="4" fillId="46" borderId="88" applyNumberFormat="0" applyProtection="0">
      <alignment horizontal="left" vertical="top" indent="1"/>
    </xf>
    <xf numFmtId="177" fontId="4" fillId="44" borderId="88" applyNumberFormat="0" applyProtection="0">
      <alignment horizontal="left" vertical="center" indent="1"/>
    </xf>
    <xf numFmtId="0" fontId="4" fillId="44" borderId="88" applyNumberFormat="0" applyProtection="0">
      <alignment horizontal="left" vertical="center" indent="1"/>
    </xf>
    <xf numFmtId="177" fontId="4" fillId="44" borderId="88" applyNumberFormat="0" applyProtection="0">
      <alignment horizontal="left" vertical="top" indent="1"/>
    </xf>
    <xf numFmtId="0" fontId="4" fillId="44" borderId="88" applyNumberFormat="0" applyProtection="0">
      <alignment horizontal="left" vertical="top" indent="1"/>
    </xf>
    <xf numFmtId="177" fontId="4" fillId="24" borderId="88" applyNumberFormat="0" applyProtection="0">
      <alignment horizontal="left" vertical="center" indent="1"/>
    </xf>
    <xf numFmtId="0" fontId="4" fillId="24" borderId="88" applyNumberFormat="0" applyProtection="0">
      <alignment horizontal="left" vertical="center" indent="1"/>
    </xf>
    <xf numFmtId="177" fontId="4" fillId="24" borderId="88" applyNumberFormat="0" applyProtection="0">
      <alignment horizontal="left" vertical="top" indent="1"/>
    </xf>
    <xf numFmtId="0" fontId="4" fillId="24" borderId="88" applyNumberFormat="0" applyProtection="0">
      <alignment horizontal="left" vertical="top" indent="1"/>
    </xf>
    <xf numFmtId="177" fontId="4" fillId="74" borderId="88" applyNumberFormat="0" applyProtection="0">
      <alignment horizontal="left" vertical="center" indent="1"/>
    </xf>
    <xf numFmtId="0" fontId="4" fillId="74" borderId="88" applyNumberFormat="0" applyProtection="0">
      <alignment horizontal="left" vertical="center" indent="1"/>
    </xf>
    <xf numFmtId="177" fontId="4" fillId="74" borderId="88" applyNumberFormat="0" applyProtection="0">
      <alignment horizontal="left" vertical="top" indent="1"/>
    </xf>
    <xf numFmtId="0" fontId="4" fillId="74" borderId="88" applyNumberFormat="0" applyProtection="0">
      <alignment horizontal="left" vertical="top" indent="1"/>
    </xf>
    <xf numFmtId="177" fontId="4" fillId="45" borderId="3" applyNumberFormat="0">
      <protection locked="0"/>
    </xf>
    <xf numFmtId="0" fontId="4" fillId="45" borderId="3" applyNumberFormat="0">
      <protection locked="0"/>
    </xf>
    <xf numFmtId="177" fontId="57" fillId="46" borderId="90" applyBorder="0"/>
    <xf numFmtId="4" fontId="43" fillId="39" borderId="88" applyNumberFormat="0" applyProtection="0">
      <alignment vertical="center"/>
    </xf>
    <xf numFmtId="4" fontId="58" fillId="39" borderId="88" applyNumberFormat="0" applyProtection="0">
      <alignment vertical="center"/>
    </xf>
    <xf numFmtId="4" fontId="43" fillId="39" borderId="88" applyNumberFormat="0" applyProtection="0">
      <alignment horizontal="left" vertical="center" indent="1"/>
    </xf>
    <xf numFmtId="177" fontId="43" fillId="39" borderId="88" applyNumberFormat="0" applyProtection="0">
      <alignment horizontal="left" vertical="top" indent="1"/>
    </xf>
    <xf numFmtId="4" fontId="43" fillId="74" borderId="88" applyNumberFormat="0" applyProtection="0">
      <alignment horizontal="right" vertical="center"/>
    </xf>
    <xf numFmtId="4" fontId="58" fillId="74" borderId="88" applyNumberFormat="0" applyProtection="0">
      <alignment horizontal="right" vertical="center"/>
    </xf>
    <xf numFmtId="4" fontId="43" fillId="44" borderId="88" applyNumberFormat="0" applyProtection="0">
      <alignment horizontal="left" vertical="center" indent="1"/>
    </xf>
    <xf numFmtId="177" fontId="43" fillId="44" borderId="88" applyNumberFormat="0" applyProtection="0">
      <alignment horizontal="left" vertical="top" indent="1"/>
    </xf>
    <xf numFmtId="4" fontId="59" fillId="75" borderId="0" applyNumberFormat="0" applyProtection="0">
      <alignment horizontal="left" vertical="center" indent="1"/>
    </xf>
    <xf numFmtId="177" fontId="60" fillId="76" borderId="3"/>
    <xf numFmtId="4" fontId="61" fillId="74" borderId="88" applyNumberFormat="0" applyProtection="0">
      <alignment horizontal="right" vertical="center"/>
    </xf>
    <xf numFmtId="4" fontId="61" fillId="74" borderId="88" applyNumberFormat="0" applyProtection="0">
      <alignment horizontal="right" vertical="center"/>
    </xf>
    <xf numFmtId="177" fontId="62" fillId="0" borderId="0" applyNumberFormat="0" applyFill="0" applyBorder="0" applyAlignment="0" applyProtection="0"/>
    <xf numFmtId="177" fontId="62" fillId="0" borderId="0" applyNumberFormat="0" applyFill="0" applyBorder="0" applyAlignment="0" applyProtection="0"/>
    <xf numFmtId="177" fontId="29" fillId="0" borderId="0" applyNumberFormat="0" applyFill="0" applyBorder="0" applyAlignment="0" applyProtection="0"/>
    <xf numFmtId="0" fontId="72" fillId="0" borderId="0" applyNumberFormat="0" applyFill="0" applyBorder="0" applyAlignment="0" applyProtection="0"/>
  </cellStyleXfs>
  <cellXfs count="423">
    <xf numFmtId="0" fontId="0" fillId="0" borderId="0" xfId="0"/>
    <xf numFmtId="0" fontId="4" fillId="0" borderId="2" xfId="3" applyFont="1" applyFill="1" applyBorder="1" applyAlignment="1" applyProtection="1">
      <alignment horizontal="left" vertical="center"/>
    </xf>
    <xf numFmtId="0" fontId="6" fillId="0" borderId="3" xfId="3" applyFont="1" applyFill="1" applyBorder="1" applyAlignment="1">
      <alignment vertical="center" wrapText="1"/>
    </xf>
    <xf numFmtId="168" fontId="4" fillId="16" borderId="4" xfId="3" applyNumberFormat="1" applyFont="1" applyFill="1" applyBorder="1" applyAlignment="1">
      <alignment vertical="center" wrapText="1"/>
    </xf>
    <xf numFmtId="9" fontId="4" fillId="16" borderId="4" xfId="2" applyFont="1" applyFill="1" applyBorder="1" applyAlignment="1">
      <alignment vertical="center" wrapText="1"/>
    </xf>
    <xf numFmtId="168" fontId="4" fillId="16" borderId="3" xfId="3" applyNumberFormat="1" applyFont="1" applyFill="1" applyBorder="1" applyAlignment="1">
      <alignment vertical="center" wrapText="1"/>
    </xf>
    <xf numFmtId="9" fontId="4" fillId="16" borderId="3" xfId="2" applyFont="1" applyFill="1" applyBorder="1" applyAlignment="1">
      <alignment vertical="center" wrapText="1"/>
    </xf>
    <xf numFmtId="0" fontId="4" fillId="0" borderId="3" xfId="3" applyFont="1" applyFill="1" applyBorder="1" applyAlignment="1">
      <alignment vertical="center" wrapText="1"/>
    </xf>
    <xf numFmtId="168" fontId="4" fillId="0" borderId="3" xfId="1" applyNumberFormat="1" applyFont="1" applyBorder="1" applyAlignment="1">
      <alignment vertical="center" wrapText="1"/>
    </xf>
    <xf numFmtId="168" fontId="0" fillId="0" borderId="0" xfId="0" applyNumberFormat="1"/>
    <xf numFmtId="9" fontId="4" fillId="0" borderId="3" xfId="2" applyFont="1" applyBorder="1" applyAlignment="1">
      <alignment horizontal="center" vertical="center" wrapText="1"/>
    </xf>
    <xf numFmtId="168" fontId="4" fillId="0" borderId="3" xfId="1" applyNumberFormat="1" applyFont="1" applyFill="1" applyBorder="1" applyAlignment="1">
      <alignment vertical="center" wrapText="1"/>
    </xf>
    <xf numFmtId="9" fontId="4" fillId="0" borderId="3" xfId="2" applyFont="1" applyFill="1" applyBorder="1" applyAlignment="1">
      <alignment horizontal="center" vertical="center" wrapText="1"/>
    </xf>
    <xf numFmtId="168" fontId="6" fillId="0" borderId="3" xfId="1" applyNumberFormat="1" applyFont="1" applyBorder="1" applyAlignment="1">
      <alignment vertical="center" wrapText="1"/>
    </xf>
    <xf numFmtId="9" fontId="6" fillId="0" borderId="3" xfId="2" applyFont="1" applyBorder="1" applyAlignment="1">
      <alignment horizontal="center" vertical="center" wrapText="1"/>
    </xf>
    <xf numFmtId="0" fontId="6" fillId="0" borderId="2" xfId="3" applyFont="1" applyFill="1" applyBorder="1" applyAlignment="1" applyProtection="1">
      <alignment horizontal="left" vertical="center"/>
    </xf>
    <xf numFmtId="168" fontId="4" fillId="16" borderId="3" xfId="1" applyNumberFormat="1" applyFont="1" applyFill="1" applyBorder="1" applyAlignment="1">
      <alignment vertical="center" wrapText="1"/>
    </xf>
    <xf numFmtId="9" fontId="4" fillId="16" borderId="3" xfId="2" applyFont="1" applyFill="1" applyBorder="1" applyAlignment="1">
      <alignment horizontal="center" vertical="center" wrapText="1"/>
    </xf>
    <xf numFmtId="0" fontId="4" fillId="0" borderId="3" xfId="3" applyFont="1" applyFill="1" applyBorder="1" applyAlignment="1">
      <alignment horizontal="left" vertical="center" wrapText="1" indent="7"/>
    </xf>
    <xf numFmtId="168" fontId="2" fillId="0" borderId="3" xfId="0" applyNumberFormat="1" applyFont="1" applyBorder="1"/>
    <xf numFmtId="9" fontId="2" fillId="0" borderId="3" xfId="2" applyFont="1" applyBorder="1" applyAlignment="1">
      <alignment horizontal="center"/>
    </xf>
    <xf numFmtId="168" fontId="6" fillId="0" borderId="3" xfId="1" applyNumberFormat="1" applyFont="1" applyFill="1" applyBorder="1" applyAlignment="1">
      <alignment vertical="center" wrapText="1"/>
    </xf>
    <xf numFmtId="9" fontId="6" fillId="0" borderId="3" xfId="2" applyFont="1" applyFill="1" applyBorder="1" applyAlignment="1">
      <alignment horizontal="center" vertical="center" wrapText="1"/>
    </xf>
    <xf numFmtId="168" fontId="2" fillId="0" borderId="0" xfId="0" applyNumberFormat="1" applyFont="1"/>
    <xf numFmtId="168" fontId="4" fillId="17" borderId="3" xfId="1" applyNumberFormat="1" applyFont="1" applyFill="1" applyBorder="1" applyAlignment="1">
      <alignment vertical="center" wrapText="1"/>
    </xf>
    <xf numFmtId="9" fontId="4" fillId="17" borderId="3" xfId="2" applyFont="1" applyFill="1" applyBorder="1" applyAlignment="1">
      <alignment horizontal="center" vertical="center" wrapText="1"/>
    </xf>
    <xf numFmtId="0" fontId="6" fillId="0" borderId="5" xfId="3" applyFont="1" applyFill="1" applyBorder="1" applyAlignment="1" applyProtection="1">
      <alignment horizontal="left" vertical="center"/>
    </xf>
    <xf numFmtId="0" fontId="6" fillId="0" borderId="6" xfId="3" applyFont="1" applyFill="1" applyBorder="1" applyAlignment="1">
      <alignment vertical="center" wrapText="1"/>
    </xf>
    <xf numFmtId="168" fontId="6" fillId="0" borderId="6" xfId="1" applyNumberFormat="1" applyFont="1" applyBorder="1" applyAlignment="1">
      <alignment vertical="center" wrapText="1"/>
    </xf>
    <xf numFmtId="9" fontId="6" fillId="0" borderId="6" xfId="2" applyFont="1" applyBorder="1" applyAlignment="1">
      <alignment horizontal="center" vertical="center" wrapText="1"/>
    </xf>
    <xf numFmtId="9" fontId="0" fillId="0" borderId="0" xfId="2" applyFont="1"/>
    <xf numFmtId="0" fontId="35" fillId="0" borderId="0" xfId="0" applyFont="1" applyFill="1"/>
    <xf numFmtId="0" fontId="35" fillId="0" borderId="0" xfId="0" applyFont="1" applyFill="1" applyAlignment="1">
      <alignment vertical="center"/>
    </xf>
    <xf numFmtId="0" fontId="35" fillId="0" borderId="0" xfId="0" applyFont="1" applyFill="1" applyAlignment="1">
      <alignment vertical="center" wrapText="1"/>
    </xf>
    <xf numFmtId="0" fontId="35" fillId="0" borderId="16" xfId="1439" applyFont="1" applyFill="1" applyBorder="1" applyAlignment="1">
      <alignment vertical="center"/>
    </xf>
    <xf numFmtId="175" fontId="35" fillId="0" borderId="16" xfId="0" applyNumberFormat="1" applyFont="1" applyFill="1" applyBorder="1" applyAlignment="1">
      <alignment vertical="center"/>
    </xf>
    <xf numFmtId="175" fontId="35" fillId="0" borderId="16" xfId="1" applyNumberFormat="1" applyFont="1" applyFill="1" applyBorder="1" applyAlignment="1">
      <alignment vertical="center"/>
    </xf>
    <xf numFmtId="0" fontId="35" fillId="0" borderId="17" xfId="1439" applyFont="1" applyFill="1" applyBorder="1" applyAlignment="1">
      <alignment vertical="center"/>
    </xf>
    <xf numFmtId="175" fontId="35" fillId="0" borderId="17" xfId="0" applyNumberFormat="1" applyFont="1" applyFill="1" applyBorder="1" applyAlignment="1">
      <alignment vertical="center"/>
    </xf>
    <xf numFmtId="175" fontId="35" fillId="0" borderId="17" xfId="1" applyNumberFormat="1" applyFont="1" applyFill="1" applyBorder="1" applyAlignment="1">
      <alignment vertical="center"/>
    </xf>
    <xf numFmtId="0" fontId="35" fillId="0" borderId="18" xfId="1439" applyFont="1" applyFill="1" applyBorder="1" applyAlignment="1">
      <alignment vertical="center"/>
    </xf>
    <xf numFmtId="175" fontId="35" fillId="0" borderId="18" xfId="0" applyNumberFormat="1" applyFont="1" applyFill="1" applyBorder="1" applyAlignment="1">
      <alignment vertical="center"/>
    </xf>
    <xf numFmtId="175" fontId="35" fillId="0" borderId="18" xfId="1" applyNumberFormat="1" applyFont="1" applyFill="1" applyBorder="1" applyAlignment="1">
      <alignment vertical="center"/>
    </xf>
    <xf numFmtId="175" fontId="35" fillId="40" borderId="3" xfId="1" applyNumberFormat="1" applyFont="1" applyFill="1" applyBorder="1" applyAlignment="1">
      <alignment vertical="center"/>
    </xf>
    <xf numFmtId="175" fontId="35" fillId="40" borderId="3" xfId="0" applyNumberFormat="1" applyFont="1" applyFill="1" applyBorder="1" applyAlignment="1">
      <alignment vertical="center"/>
    </xf>
    <xf numFmtId="0" fontId="2" fillId="0" borderId="0" xfId="0" applyFont="1"/>
    <xf numFmtId="0" fontId="41" fillId="0" borderId="0" xfId="0" applyFont="1"/>
    <xf numFmtId="37" fontId="38" fillId="15" borderId="19" xfId="1439" applyNumberFormat="1" applyFont="1" applyFill="1" applyBorder="1" applyAlignment="1">
      <alignment vertical="center"/>
    </xf>
    <xf numFmtId="37" fontId="38" fillId="15" borderId="20" xfId="1439" applyNumberFormat="1" applyFont="1" applyFill="1" applyBorder="1" applyAlignment="1">
      <alignment vertical="center"/>
    </xf>
    <xf numFmtId="175" fontId="35" fillId="40" borderId="19" xfId="1" applyNumberFormat="1" applyFont="1" applyFill="1" applyBorder="1" applyAlignment="1">
      <alignment vertical="center"/>
    </xf>
    <xf numFmtId="175" fontId="35" fillId="40" borderId="20" xfId="1" applyNumberFormat="1" applyFont="1" applyFill="1" applyBorder="1" applyAlignment="1">
      <alignment vertical="center"/>
    </xf>
    <xf numFmtId="168" fontId="38" fillId="15" borderId="3" xfId="1439" applyNumberFormat="1" applyFont="1" applyFill="1" applyBorder="1" applyAlignment="1">
      <alignment horizontal="center" vertical="center" wrapText="1"/>
    </xf>
    <xf numFmtId="168" fontId="38" fillId="15" borderId="3" xfId="0" quotePrefix="1" applyNumberFormat="1" applyFont="1" applyFill="1" applyBorder="1" applyAlignment="1">
      <alignment horizontal="center" vertical="center"/>
    </xf>
    <xf numFmtId="0" fontId="35" fillId="0" borderId="22" xfId="1439" applyFont="1" applyFill="1" applyBorder="1"/>
    <xf numFmtId="168" fontId="35" fillId="0" borderId="22" xfId="1172" applyNumberFormat="1" applyFont="1" applyFill="1" applyBorder="1"/>
    <xf numFmtId="168" fontId="35" fillId="0" borderId="22" xfId="1" applyNumberFormat="1" applyFont="1" applyFill="1" applyBorder="1"/>
    <xf numFmtId="168" fontId="35" fillId="0" borderId="41" xfId="0" applyNumberFormat="1" applyFont="1" applyFill="1" applyBorder="1"/>
    <xf numFmtId="176" fontId="35" fillId="0" borderId="42" xfId="2" applyNumberFormat="1" applyFont="1" applyFill="1" applyBorder="1" applyAlignment="1">
      <alignment horizontal="center"/>
    </xf>
    <xf numFmtId="0" fontId="35" fillId="0" borderId="4" xfId="1439" applyFont="1" applyFill="1" applyBorder="1"/>
    <xf numFmtId="168" fontId="35" fillId="0" borderId="4" xfId="1172" applyNumberFormat="1" applyFont="1" applyFill="1" applyBorder="1"/>
    <xf numFmtId="168" fontId="35" fillId="0" borderId="4" xfId="1" applyNumberFormat="1" applyFont="1" applyFill="1" applyBorder="1"/>
    <xf numFmtId="168" fontId="35" fillId="0" borderId="43" xfId="0" applyNumberFormat="1" applyFont="1" applyFill="1" applyBorder="1"/>
    <xf numFmtId="176" fontId="35" fillId="0" borderId="44" xfId="2" applyNumberFormat="1" applyFont="1" applyFill="1" applyBorder="1" applyAlignment="1">
      <alignment horizontal="center"/>
    </xf>
    <xf numFmtId="168" fontId="35" fillId="0" borderId="4" xfId="1253" applyNumberFormat="1" applyFont="1" applyFill="1" applyBorder="1"/>
    <xf numFmtId="168" fontId="38" fillId="15" borderId="3" xfId="1439" applyNumberFormat="1" applyFont="1" applyFill="1" applyBorder="1"/>
    <xf numFmtId="168" fontId="38" fillId="15" borderId="45" xfId="1439" applyNumberFormat="1" applyFont="1" applyFill="1" applyBorder="1"/>
    <xf numFmtId="176" fontId="38" fillId="15" borderId="46" xfId="2" applyNumberFormat="1" applyFont="1" applyFill="1" applyBorder="1" applyAlignment="1">
      <alignment horizontal="center"/>
    </xf>
    <xf numFmtId="0" fontId="35" fillId="0" borderId="28" xfId="1439" applyFont="1" applyFill="1" applyBorder="1"/>
    <xf numFmtId="168" fontId="35" fillId="0" borderId="28" xfId="1" applyNumberFormat="1" applyFont="1" applyFill="1" applyBorder="1"/>
    <xf numFmtId="168" fontId="35" fillId="0" borderId="47" xfId="0" applyNumberFormat="1" applyFont="1" applyFill="1" applyBorder="1"/>
    <xf numFmtId="176" fontId="35" fillId="0" borderId="48" xfId="2" applyNumberFormat="1" applyFont="1" applyFill="1" applyBorder="1" applyAlignment="1">
      <alignment horizontal="center"/>
    </xf>
    <xf numFmtId="168" fontId="35" fillId="40" borderId="3" xfId="1" applyNumberFormat="1" applyFont="1" applyFill="1" applyBorder="1"/>
    <xf numFmtId="168" fontId="35" fillId="40" borderId="45" xfId="0" applyNumberFormat="1" applyFont="1" applyFill="1" applyBorder="1"/>
    <xf numFmtId="176" fontId="35" fillId="40" borderId="46" xfId="2" applyNumberFormat="1" applyFont="1" applyFill="1" applyBorder="1" applyAlignment="1">
      <alignment horizontal="center"/>
    </xf>
    <xf numFmtId="168" fontId="35" fillId="40" borderId="45" xfId="1" applyNumberFormat="1" applyFont="1" applyFill="1" applyBorder="1"/>
    <xf numFmtId="0" fontId="0" fillId="17" borderId="0" xfId="0" applyFill="1"/>
    <xf numFmtId="177" fontId="19" fillId="17" borderId="0" xfId="1439" applyNumberFormat="1" applyFont="1" applyFill="1"/>
    <xf numFmtId="177" fontId="42" fillId="17" borderId="0" xfId="1439" applyNumberFormat="1" applyFont="1" applyFill="1" applyBorder="1"/>
    <xf numFmtId="175" fontId="0" fillId="17" borderId="0" xfId="1" applyNumberFormat="1" applyFont="1" applyFill="1"/>
    <xf numFmtId="178" fontId="0" fillId="17" borderId="0" xfId="0" applyNumberFormat="1" applyFill="1"/>
    <xf numFmtId="177" fontId="6" fillId="17" borderId="0" xfId="1439" applyNumberFormat="1" applyFont="1" applyFill="1" applyBorder="1"/>
    <xf numFmtId="178" fontId="6" fillId="17" borderId="51" xfId="1798" applyNumberFormat="1" applyFont="1" applyFill="1" applyBorder="1"/>
    <xf numFmtId="176" fontId="4" fillId="17" borderId="52" xfId="2" applyNumberFormat="1" applyFont="1" applyFill="1" applyBorder="1" applyAlignment="1">
      <alignment horizontal="center"/>
    </xf>
    <xf numFmtId="178" fontId="6" fillId="17" borderId="53" xfId="1798" applyNumberFormat="1" applyFont="1" applyFill="1" applyBorder="1"/>
    <xf numFmtId="178" fontId="6" fillId="0" borderId="51" xfId="1798" applyNumberFormat="1" applyFont="1" applyFill="1" applyBorder="1"/>
    <xf numFmtId="176" fontId="4" fillId="0" borderId="52" xfId="2" applyNumberFormat="1" applyFont="1" applyFill="1" applyBorder="1" applyAlignment="1">
      <alignment horizontal="center"/>
    </xf>
    <xf numFmtId="9" fontId="0" fillId="17" borderId="0" xfId="2" applyFont="1" applyFill="1"/>
    <xf numFmtId="177" fontId="4" fillId="17" borderId="27" xfId="1439" applyNumberFormat="1" applyFont="1" applyFill="1" applyBorder="1"/>
    <xf numFmtId="178" fontId="4" fillId="0" borderId="54" xfId="1798" applyNumberFormat="1" applyFont="1" applyFill="1" applyBorder="1"/>
    <xf numFmtId="176" fontId="4" fillId="17" borderId="29" xfId="2" applyNumberFormat="1" applyFont="1" applyFill="1" applyBorder="1" applyAlignment="1">
      <alignment horizontal="center"/>
    </xf>
    <xf numFmtId="178" fontId="4" fillId="17" borderId="55" xfId="1798" applyNumberFormat="1" applyFont="1" applyFill="1" applyBorder="1"/>
    <xf numFmtId="178" fontId="4" fillId="17" borderId="54" xfId="1798" applyNumberFormat="1" applyFont="1" applyFill="1" applyBorder="1"/>
    <xf numFmtId="176" fontId="4" fillId="0" borderId="29" xfId="2" applyNumberFormat="1" applyFont="1" applyFill="1" applyBorder="1" applyAlignment="1">
      <alignment horizontal="center"/>
    </xf>
    <xf numFmtId="176" fontId="6" fillId="17" borderId="25" xfId="2" applyNumberFormat="1" applyFont="1" applyFill="1" applyBorder="1" applyAlignment="1">
      <alignment horizontal="center"/>
    </xf>
    <xf numFmtId="175" fontId="0" fillId="17" borderId="0" xfId="0" applyNumberFormat="1" applyFill="1"/>
    <xf numFmtId="176" fontId="6" fillId="0" borderId="25" xfId="2" applyNumberFormat="1" applyFont="1" applyFill="1" applyBorder="1" applyAlignment="1">
      <alignment horizontal="center"/>
    </xf>
    <xf numFmtId="177" fontId="4" fillId="17" borderId="0" xfId="1439" applyNumberFormat="1" applyFont="1" applyFill="1" applyBorder="1"/>
    <xf numFmtId="178" fontId="4" fillId="17" borderId="51" xfId="1798" applyNumberFormat="1" applyFont="1" applyFill="1" applyBorder="1"/>
    <xf numFmtId="176" fontId="4" fillId="17" borderId="25" xfId="2" applyNumberFormat="1" applyFont="1" applyFill="1" applyBorder="1" applyAlignment="1">
      <alignment horizontal="center"/>
    </xf>
    <xf numFmtId="178" fontId="4" fillId="17" borderId="53" xfId="1798" applyNumberFormat="1" applyFont="1" applyFill="1" applyBorder="1"/>
    <xf numFmtId="178" fontId="4" fillId="0" borderId="51" xfId="1798" applyNumberFormat="1" applyFont="1" applyFill="1" applyBorder="1"/>
    <xf numFmtId="176" fontId="4" fillId="0" borderId="25" xfId="2" applyNumberFormat="1" applyFont="1" applyFill="1" applyBorder="1" applyAlignment="1">
      <alignment horizontal="center"/>
    </xf>
    <xf numFmtId="175" fontId="0" fillId="42" borderId="0" xfId="1" applyNumberFormat="1" applyFont="1" applyFill="1"/>
    <xf numFmtId="177" fontId="4" fillId="17" borderId="56" xfId="1439" applyNumberFormat="1" applyFont="1" applyFill="1" applyBorder="1"/>
    <xf numFmtId="178" fontId="4" fillId="17" borderId="57" xfId="1798" applyNumberFormat="1" applyFont="1" applyFill="1" applyBorder="1"/>
    <xf numFmtId="176" fontId="4" fillId="17" borderId="58" xfId="2" applyNumberFormat="1" applyFont="1" applyFill="1" applyBorder="1" applyAlignment="1">
      <alignment horizontal="center"/>
    </xf>
    <xf numFmtId="178" fontId="4" fillId="17" borderId="59" xfId="1798" applyNumberFormat="1" applyFont="1" applyFill="1" applyBorder="1"/>
    <xf numFmtId="178" fontId="4" fillId="0" borderId="57" xfId="1798" applyNumberFormat="1" applyFont="1" applyFill="1" applyBorder="1"/>
    <xf numFmtId="176" fontId="4" fillId="0" borderId="58" xfId="2" applyNumberFormat="1" applyFont="1" applyFill="1" applyBorder="1" applyAlignment="1">
      <alignment horizontal="center"/>
    </xf>
    <xf numFmtId="177" fontId="6" fillId="17" borderId="27" xfId="1439" applyNumberFormat="1" applyFont="1" applyFill="1" applyBorder="1"/>
    <xf numFmtId="178" fontId="6" fillId="17" borderId="54" xfId="1798" applyNumberFormat="1" applyFont="1" applyFill="1" applyBorder="1"/>
    <xf numFmtId="176" fontId="6" fillId="17" borderId="29" xfId="2" applyNumberFormat="1" applyFont="1" applyFill="1" applyBorder="1" applyAlignment="1">
      <alignment horizontal="center"/>
    </xf>
    <xf numFmtId="178" fontId="6" fillId="17" borderId="55" xfId="1798" applyNumberFormat="1" applyFont="1" applyFill="1" applyBorder="1"/>
    <xf numFmtId="178" fontId="6" fillId="0" borderId="54" xfId="1798" applyNumberFormat="1" applyFont="1" applyFill="1" applyBorder="1"/>
    <xf numFmtId="176" fontId="6" fillId="0" borderId="29" xfId="2" applyNumberFormat="1" applyFont="1" applyFill="1" applyBorder="1" applyAlignment="1">
      <alignment horizontal="center"/>
    </xf>
    <xf numFmtId="178" fontId="4" fillId="0" borderId="53" xfId="1798" applyNumberFormat="1" applyFont="1" applyFill="1" applyBorder="1"/>
    <xf numFmtId="177" fontId="6" fillId="17" borderId="60" xfId="1439" applyNumberFormat="1" applyFont="1" applyFill="1" applyBorder="1"/>
    <xf numFmtId="178" fontId="6" fillId="17" borderId="61" xfId="1798" applyNumberFormat="1" applyFont="1" applyFill="1" applyBorder="1"/>
    <xf numFmtId="176" fontId="6" fillId="17" borderId="62" xfId="2" applyNumberFormat="1" applyFont="1" applyFill="1" applyBorder="1" applyAlignment="1">
      <alignment horizontal="center"/>
    </xf>
    <xf numFmtId="178" fontId="6" fillId="17" borderId="63" xfId="1798" applyNumberFormat="1" applyFont="1" applyFill="1" applyBorder="1"/>
    <xf numFmtId="178" fontId="6" fillId="0" borderId="61" xfId="1798" applyNumberFormat="1" applyFont="1" applyFill="1" applyBorder="1"/>
    <xf numFmtId="176" fontId="6" fillId="0" borderId="62" xfId="2" applyNumberFormat="1" applyFont="1" applyFill="1" applyBorder="1" applyAlignment="1">
      <alignment horizontal="center"/>
    </xf>
    <xf numFmtId="177" fontId="6" fillId="17" borderId="64" xfId="1439" applyNumberFormat="1" applyFont="1" applyFill="1" applyBorder="1"/>
    <xf numFmtId="179" fontId="6" fillId="17" borderId="65" xfId="1798" applyNumberFormat="1" applyFont="1" applyFill="1" applyBorder="1"/>
    <xf numFmtId="176" fontId="6" fillId="17" borderId="66" xfId="2" applyNumberFormat="1" applyFont="1" applyFill="1" applyBorder="1" applyAlignment="1">
      <alignment horizontal="center"/>
    </xf>
    <xf numFmtId="179" fontId="6" fillId="17" borderId="67" xfId="1798" applyNumberFormat="1" applyFont="1" applyFill="1" applyBorder="1"/>
    <xf numFmtId="179" fontId="6" fillId="0" borderId="65" xfId="1798" applyNumberFormat="1" applyFont="1" applyFill="1" applyBorder="1"/>
    <xf numFmtId="176" fontId="6" fillId="0" borderId="66" xfId="2" applyNumberFormat="1" applyFont="1" applyFill="1" applyBorder="1" applyAlignment="1">
      <alignment horizontal="center"/>
    </xf>
    <xf numFmtId="180" fontId="6" fillId="17" borderId="0" xfId="1798" applyNumberFormat="1" applyFont="1" applyFill="1" applyBorder="1"/>
    <xf numFmtId="180" fontId="6" fillId="0" borderId="0" xfId="1798" applyNumberFormat="1" applyFont="1" applyFill="1" applyBorder="1"/>
    <xf numFmtId="177" fontId="6" fillId="17" borderId="68" xfId="1439" applyNumberFormat="1" applyFont="1" applyFill="1" applyBorder="1"/>
    <xf numFmtId="179" fontId="6" fillId="17" borderId="49" xfId="1798" applyNumberFormat="1" applyFont="1" applyFill="1" applyBorder="1"/>
    <xf numFmtId="176" fontId="6" fillId="17" borderId="20" xfId="2" applyNumberFormat="1" applyFont="1" applyFill="1" applyBorder="1" applyAlignment="1">
      <alignment horizontal="center"/>
    </xf>
    <xf numFmtId="179" fontId="6" fillId="17" borderId="50" xfId="1798" applyNumberFormat="1" applyFont="1" applyFill="1" applyBorder="1"/>
    <xf numFmtId="179" fontId="6" fillId="0" borderId="49" xfId="1798" applyNumberFormat="1" applyFont="1" applyFill="1" applyBorder="1"/>
    <xf numFmtId="176" fontId="6" fillId="0" borderId="20" xfId="2" applyNumberFormat="1" applyFont="1" applyFill="1" applyBorder="1" applyAlignment="1">
      <alignment horizontal="center"/>
    </xf>
    <xf numFmtId="179" fontId="6" fillId="17" borderId="0" xfId="1798" applyNumberFormat="1" applyFont="1" applyFill="1" applyBorder="1"/>
    <xf numFmtId="176" fontId="6" fillId="17" borderId="0" xfId="2" applyNumberFormat="1" applyFont="1" applyFill="1" applyBorder="1" applyAlignment="1">
      <alignment horizontal="center"/>
    </xf>
    <xf numFmtId="179" fontId="0" fillId="17" borderId="0" xfId="0" applyNumberFormat="1" applyFill="1"/>
    <xf numFmtId="0" fontId="2" fillId="17" borderId="0" xfId="0" applyFont="1" applyFill="1"/>
    <xf numFmtId="179" fontId="2" fillId="17" borderId="0" xfId="0" applyNumberFormat="1" applyFont="1" applyFill="1"/>
    <xf numFmtId="3" fontId="0" fillId="41" borderId="0" xfId="0" applyNumberFormat="1" applyFill="1"/>
    <xf numFmtId="3" fontId="0" fillId="17" borderId="0" xfId="0" applyNumberFormat="1" applyFill="1"/>
    <xf numFmtId="3" fontId="2" fillId="17" borderId="0" xfId="0" applyNumberFormat="1" applyFont="1" applyFill="1"/>
    <xf numFmtId="175" fontId="0" fillId="0" borderId="0" xfId="1" applyNumberFormat="1" applyFont="1"/>
    <xf numFmtId="175" fontId="0" fillId="17" borderId="0" xfId="1" applyNumberFormat="1" applyFont="1" applyFill="1" applyBorder="1"/>
    <xf numFmtId="175" fontId="0" fillId="0" borderId="0" xfId="1" applyNumberFormat="1" applyFont="1" applyFill="1" applyBorder="1"/>
    <xf numFmtId="175" fontId="0" fillId="17" borderId="31" xfId="1" applyNumberFormat="1" applyFont="1" applyFill="1" applyBorder="1"/>
    <xf numFmtId="175" fontId="0" fillId="0" borderId="31" xfId="1" applyNumberFormat="1" applyFont="1" applyFill="1" applyBorder="1"/>
    <xf numFmtId="175" fontId="0" fillId="0" borderId="35" xfId="1" applyNumberFormat="1" applyFont="1" applyFill="1" applyBorder="1"/>
    <xf numFmtId="175" fontId="0" fillId="0" borderId="75" xfId="1" applyNumberFormat="1" applyFont="1" applyFill="1" applyBorder="1"/>
    <xf numFmtId="167" fontId="0" fillId="17" borderId="0" xfId="1" applyNumberFormat="1" applyFont="1" applyFill="1"/>
    <xf numFmtId="175" fontId="0" fillId="0" borderId="33" xfId="1" applyNumberFormat="1" applyFont="1" applyFill="1" applyBorder="1"/>
    <xf numFmtId="0" fontId="2" fillId="17" borderId="74" xfId="0" applyFont="1" applyFill="1" applyBorder="1"/>
    <xf numFmtId="175" fontId="2" fillId="17" borderId="68" xfId="1" applyNumberFormat="1" applyFont="1" applyFill="1" applyBorder="1"/>
    <xf numFmtId="0" fontId="2" fillId="17" borderId="68" xfId="0" applyFont="1" applyFill="1" applyBorder="1"/>
    <xf numFmtId="178" fontId="2" fillId="17" borderId="68" xfId="0" applyNumberFormat="1" applyFont="1" applyFill="1" applyBorder="1"/>
    <xf numFmtId="10" fontId="0" fillId="17" borderId="0" xfId="2" applyNumberFormat="1" applyFont="1" applyFill="1"/>
    <xf numFmtId="168" fontId="38" fillId="15" borderId="45" xfId="1439" applyNumberFormat="1" applyFont="1" applyFill="1" applyBorder="1" applyAlignment="1">
      <alignment horizontal="center" vertical="center" wrapText="1"/>
    </xf>
    <xf numFmtId="17" fontId="38" fillId="15" borderId="46" xfId="1439" applyNumberFormat="1" applyFont="1" applyFill="1" applyBorder="1" applyAlignment="1">
      <alignment horizontal="center" vertical="center" wrapText="1"/>
    </xf>
    <xf numFmtId="0" fontId="5" fillId="15" borderId="68" xfId="3" applyFont="1" applyFill="1" applyBorder="1" applyAlignment="1" applyProtection="1">
      <alignment horizontal="center" vertical="center" wrapText="1"/>
    </xf>
    <xf numFmtId="0" fontId="5" fillId="15" borderId="3" xfId="3" applyFont="1" applyFill="1" applyBorder="1" applyAlignment="1" applyProtection="1">
      <alignment horizontal="center" vertical="center" wrapText="1"/>
    </xf>
    <xf numFmtId="175" fontId="0" fillId="0" borderId="25" xfId="1" applyNumberFormat="1" applyFont="1" applyFill="1" applyBorder="1"/>
    <xf numFmtId="175" fontId="0" fillId="0" borderId="92" xfId="1" applyNumberFormat="1" applyFont="1" applyFill="1" applyBorder="1"/>
    <xf numFmtId="175" fontId="0" fillId="0" borderId="94" xfId="1" applyNumberFormat="1" applyFont="1" applyFill="1" applyBorder="1"/>
    <xf numFmtId="175" fontId="0" fillId="0" borderId="23" xfId="1" applyNumberFormat="1" applyFont="1" applyFill="1" applyBorder="1"/>
    <xf numFmtId="175" fontId="0" fillId="0" borderId="38" xfId="1" applyNumberFormat="1" applyFont="1" applyFill="1" applyBorder="1"/>
    <xf numFmtId="175" fontId="0" fillId="17" borderId="75" xfId="1" applyNumberFormat="1" applyFont="1" applyFill="1" applyBorder="1"/>
    <xf numFmtId="175" fontId="0" fillId="0" borderId="98" xfId="1" applyNumberFormat="1" applyFont="1" applyFill="1" applyBorder="1"/>
    <xf numFmtId="175" fontId="0" fillId="0" borderId="99" xfId="1" applyNumberFormat="1" applyFont="1" applyFill="1" applyBorder="1"/>
    <xf numFmtId="175" fontId="0" fillId="0" borderId="100" xfId="1" applyNumberFormat="1" applyFont="1" applyFill="1" applyBorder="1"/>
    <xf numFmtId="175" fontId="0" fillId="0" borderId="101" xfId="1" applyNumberFormat="1" applyFont="1" applyFill="1" applyBorder="1"/>
    <xf numFmtId="175" fontId="0" fillId="0" borderId="103" xfId="1" applyNumberFormat="1" applyFont="1" applyFill="1" applyBorder="1"/>
    <xf numFmtId="175" fontId="2" fillId="17" borderId="97" xfId="1" applyNumberFormat="1" applyFont="1" applyFill="1" applyBorder="1"/>
    <xf numFmtId="0" fontId="2" fillId="17" borderId="106" xfId="0" applyFont="1" applyFill="1" applyBorder="1"/>
    <xf numFmtId="175" fontId="0" fillId="17" borderId="115" xfId="1" applyNumberFormat="1" applyFont="1" applyFill="1" applyBorder="1"/>
    <xf numFmtId="175" fontId="63" fillId="0" borderId="0" xfId="1" applyNumberFormat="1" applyFont="1"/>
    <xf numFmtId="0" fontId="63" fillId="0" borderId="0" xfId="0" applyFont="1"/>
    <xf numFmtId="175" fontId="63" fillId="0" borderId="0" xfId="1" applyNumberFormat="1" applyFont="1" applyBorder="1"/>
    <xf numFmtId="175" fontId="63" fillId="0" borderId="25" xfId="1" applyNumberFormat="1" applyFont="1" applyBorder="1"/>
    <xf numFmtId="175" fontId="63" fillId="0" borderId="0" xfId="1" applyNumberFormat="1" applyFont="1" applyFill="1" applyBorder="1"/>
    <xf numFmtId="0" fontId="64" fillId="0" borderId="24" xfId="0" applyFont="1" applyBorder="1" applyAlignment="1">
      <alignment horizontal="left" indent="5"/>
    </xf>
    <xf numFmtId="175" fontId="64" fillId="0" borderId="0" xfId="1" applyNumberFormat="1" applyFont="1" applyFill="1" applyBorder="1" applyAlignment="1">
      <alignment horizontal="left"/>
    </xf>
    <xf numFmtId="175" fontId="64" fillId="0" borderId="25" xfId="1" applyNumberFormat="1" applyFont="1" applyFill="1" applyBorder="1" applyAlignment="1">
      <alignment horizontal="left"/>
    </xf>
    <xf numFmtId="0" fontId="64" fillId="0" borderId="26" xfId="0" applyFont="1" applyBorder="1" applyAlignment="1">
      <alignment horizontal="left" indent="5"/>
    </xf>
    <xf numFmtId="0" fontId="38" fillId="43" borderId="93" xfId="0" applyFont="1" applyFill="1" applyBorder="1"/>
    <xf numFmtId="175" fontId="38" fillId="43" borderId="64" xfId="1" applyNumberFormat="1" applyFont="1" applyFill="1" applyBorder="1"/>
    <xf numFmtId="175" fontId="38" fillId="43" borderId="66" xfId="1" applyNumberFormat="1" applyFont="1" applyFill="1" applyBorder="1"/>
    <xf numFmtId="0" fontId="0" fillId="17" borderId="0" xfId="0" applyFont="1" applyFill="1"/>
    <xf numFmtId="177" fontId="39" fillId="17" borderId="0" xfId="1439" applyNumberFormat="1" applyFont="1" applyFill="1"/>
    <xf numFmtId="177" fontId="65" fillId="17" borderId="0" xfId="1439" applyNumberFormat="1" applyFont="1" applyFill="1" applyBorder="1"/>
    <xf numFmtId="167" fontId="39" fillId="17" borderId="0" xfId="1" applyFont="1" applyFill="1" applyBorder="1" applyAlignment="1">
      <alignment horizontal="centerContinuous"/>
    </xf>
    <xf numFmtId="177" fontId="39" fillId="17" borderId="0" xfId="1439" applyNumberFormat="1" applyFont="1" applyFill="1" applyBorder="1" applyAlignment="1">
      <alignment horizontal="left"/>
    </xf>
    <xf numFmtId="177" fontId="39" fillId="17" borderId="0" xfId="1439" applyNumberFormat="1" applyFont="1" applyFill="1" applyBorder="1" applyAlignment="1">
      <alignment horizontal="centerContinuous"/>
    </xf>
    <xf numFmtId="0" fontId="0" fillId="0" borderId="0" xfId="0" applyFont="1"/>
    <xf numFmtId="17" fontId="66" fillId="43" borderId="3" xfId="1439" applyNumberFormat="1" applyFont="1" applyFill="1" applyBorder="1" applyAlignment="1">
      <alignment horizontal="left" vertical="center" wrapText="1"/>
    </xf>
    <xf numFmtId="17" fontId="38" fillId="43" borderId="3" xfId="1439" applyNumberFormat="1" applyFont="1" applyFill="1" applyBorder="1" applyAlignment="1">
      <alignment horizontal="center" vertical="center" wrapText="1"/>
    </xf>
    <xf numFmtId="175" fontId="38" fillId="43" borderId="3" xfId="1" applyNumberFormat="1" applyFont="1" applyFill="1" applyBorder="1" applyAlignment="1">
      <alignment horizontal="center" vertical="center" wrapText="1"/>
    </xf>
    <xf numFmtId="178" fontId="0" fillId="17" borderId="0" xfId="0" applyNumberFormat="1" applyFont="1" applyFill="1"/>
    <xf numFmtId="177" fontId="40" fillId="17" borderId="24" xfId="1439" applyNumberFormat="1" applyFont="1" applyFill="1" applyBorder="1"/>
    <xf numFmtId="178" fontId="40" fillId="17" borderId="53" xfId="1798" applyNumberFormat="1" applyFont="1" applyFill="1" applyBorder="1"/>
    <xf numFmtId="178" fontId="40" fillId="17" borderId="51" xfId="1798" applyNumberFormat="1" applyFont="1" applyFill="1" applyBorder="1"/>
    <xf numFmtId="178" fontId="40" fillId="16" borderId="51" xfId="1798" applyNumberFormat="1" applyFont="1" applyFill="1" applyBorder="1"/>
    <xf numFmtId="0" fontId="0" fillId="0" borderId="107" xfId="0" applyFont="1" applyFill="1" applyBorder="1"/>
    <xf numFmtId="0" fontId="0" fillId="0" borderId="0" xfId="0" applyFont="1" applyFill="1" applyBorder="1"/>
    <xf numFmtId="177" fontId="40" fillId="17" borderId="30" xfId="1439" applyNumberFormat="1" applyFont="1" applyFill="1" applyBorder="1"/>
    <xf numFmtId="178" fontId="40" fillId="17" borderId="70" xfId="1798" applyNumberFormat="1" applyFont="1" applyFill="1" applyBorder="1"/>
    <xf numFmtId="178" fontId="40" fillId="17" borderId="71" xfId="1798" applyNumberFormat="1" applyFont="1" applyFill="1" applyBorder="1"/>
    <xf numFmtId="178" fontId="40" fillId="16" borderId="71" xfId="1798" applyNumberFormat="1" applyFont="1" applyFill="1" applyBorder="1"/>
    <xf numFmtId="0" fontId="0" fillId="0" borderId="108" xfId="0" applyFont="1" applyFill="1" applyBorder="1"/>
    <xf numFmtId="0" fontId="0" fillId="0" borderId="31" xfId="0" applyFont="1" applyFill="1" applyBorder="1"/>
    <xf numFmtId="177" fontId="35" fillId="17" borderId="34" xfId="1439" applyNumberFormat="1" applyFont="1" applyFill="1" applyBorder="1"/>
    <xf numFmtId="178" fontId="35" fillId="17" borderId="72" xfId="1798" applyNumberFormat="1" applyFont="1" applyFill="1" applyBorder="1"/>
    <xf numFmtId="178" fontId="35" fillId="17" borderId="73" xfId="1798" applyNumberFormat="1" applyFont="1" applyFill="1" applyBorder="1"/>
    <xf numFmtId="178" fontId="35" fillId="16" borderId="73" xfId="1798" applyNumberFormat="1" applyFont="1" applyFill="1" applyBorder="1"/>
    <xf numFmtId="0" fontId="0" fillId="17" borderId="35" xfId="0" applyFont="1" applyFill="1" applyBorder="1"/>
    <xf numFmtId="0" fontId="0" fillId="0" borderId="109" xfId="0" applyFont="1" applyFill="1" applyBorder="1"/>
    <xf numFmtId="0" fontId="0" fillId="0" borderId="35" xfId="0" applyFont="1" applyFill="1" applyBorder="1"/>
    <xf numFmtId="177" fontId="35" fillId="17" borderId="24" xfId="1439" applyNumberFormat="1" applyFont="1" applyFill="1" applyBorder="1"/>
    <xf numFmtId="178" fontId="35" fillId="17" borderId="53" xfId="1798" applyNumberFormat="1" applyFont="1" applyFill="1" applyBorder="1"/>
    <xf numFmtId="178" fontId="35" fillId="17" borderId="51" xfId="1798" applyNumberFormat="1" applyFont="1" applyFill="1" applyBorder="1"/>
    <xf numFmtId="178" fontId="35" fillId="16" borderId="51" xfId="1798" applyNumberFormat="1" applyFont="1" applyFill="1" applyBorder="1"/>
    <xf numFmtId="0" fontId="0" fillId="17" borderId="0" xfId="0" applyFont="1" applyFill="1" applyBorder="1"/>
    <xf numFmtId="177" fontId="40" fillId="17" borderId="19" xfId="1439" applyNumberFormat="1" applyFont="1" applyFill="1" applyBorder="1"/>
    <xf numFmtId="178" fontId="40" fillId="17" borderId="50" xfId="1798" applyNumberFormat="1" applyFont="1" applyFill="1" applyBorder="1"/>
    <xf numFmtId="178" fontId="40" fillId="17" borderId="49" xfId="1798" applyNumberFormat="1" applyFont="1" applyFill="1" applyBorder="1"/>
    <xf numFmtId="178" fontId="40" fillId="16" borderId="49" xfId="1798" applyNumberFormat="1" applyFont="1" applyFill="1" applyBorder="1"/>
    <xf numFmtId="0" fontId="0" fillId="17" borderId="74" xfId="0" applyFont="1" applyFill="1" applyBorder="1"/>
    <xf numFmtId="178" fontId="40" fillId="0" borderId="68" xfId="1798" applyNumberFormat="1" applyFont="1" applyFill="1" applyBorder="1"/>
    <xf numFmtId="0" fontId="0" fillId="0" borderId="106" xfId="0" applyFont="1" applyFill="1" applyBorder="1"/>
    <xf numFmtId="178" fontId="40" fillId="0" borderId="97" xfId="1798" applyNumberFormat="1" applyFont="1" applyFill="1" applyBorder="1"/>
    <xf numFmtId="0" fontId="0" fillId="0" borderId="68" xfId="0" applyFont="1" applyFill="1" applyBorder="1"/>
    <xf numFmtId="178" fontId="40" fillId="0" borderId="20" xfId="1798" applyNumberFormat="1" applyFont="1" applyFill="1" applyBorder="1"/>
    <xf numFmtId="177" fontId="35" fillId="17" borderId="21" xfId="1439" applyNumberFormat="1" applyFont="1" applyFill="1" applyBorder="1"/>
    <xf numFmtId="178" fontId="35" fillId="17" borderId="91" xfId="1798" applyNumberFormat="1" applyFont="1" applyFill="1" applyBorder="1"/>
    <xf numFmtId="178" fontId="35" fillId="17" borderId="95" xfId="1798" applyNumberFormat="1" applyFont="1" applyFill="1" applyBorder="1"/>
    <xf numFmtId="178" fontId="35" fillId="16" borderId="95" xfId="1798" applyNumberFormat="1" applyFont="1" applyFill="1" applyBorder="1"/>
    <xf numFmtId="178" fontId="0" fillId="17" borderId="75" xfId="0" applyNumberFormat="1" applyFont="1" applyFill="1" applyBorder="1"/>
    <xf numFmtId="0" fontId="0" fillId="0" borderId="110" xfId="0" applyFont="1" applyFill="1" applyBorder="1"/>
    <xf numFmtId="0" fontId="0" fillId="0" borderId="75" xfId="0" applyFont="1" applyFill="1" applyBorder="1"/>
    <xf numFmtId="178" fontId="0" fillId="17" borderId="0" xfId="0" applyNumberFormat="1" applyFont="1" applyFill="1" applyBorder="1"/>
    <xf numFmtId="177" fontId="35" fillId="17" borderId="30" xfId="1439" applyNumberFormat="1" applyFont="1" applyFill="1" applyBorder="1"/>
    <xf numFmtId="178" fontId="35" fillId="17" borderId="70" xfId="1798" applyNumberFormat="1" applyFont="1" applyFill="1" applyBorder="1"/>
    <xf numFmtId="178" fontId="35" fillId="17" borderId="71" xfId="1798" applyNumberFormat="1" applyFont="1" applyFill="1" applyBorder="1"/>
    <xf numFmtId="178" fontId="35" fillId="16" borderId="71" xfId="1798" applyNumberFormat="1" applyFont="1" applyFill="1" applyBorder="1"/>
    <xf numFmtId="178" fontId="0" fillId="17" borderId="31" xfId="0" applyNumberFormat="1" applyFont="1" applyFill="1" applyBorder="1"/>
    <xf numFmtId="178" fontId="0" fillId="17" borderId="35" xfId="0" applyNumberFormat="1" applyFont="1" applyFill="1" applyBorder="1"/>
    <xf numFmtId="0" fontId="0" fillId="17" borderId="31" xfId="0" applyFont="1" applyFill="1" applyBorder="1"/>
    <xf numFmtId="0" fontId="0" fillId="17" borderId="76" xfId="0" applyFont="1" applyFill="1" applyBorder="1"/>
    <xf numFmtId="0" fontId="0" fillId="17" borderId="69" xfId="0" applyFont="1" applyFill="1" applyBorder="1"/>
    <xf numFmtId="0" fontId="0" fillId="17" borderId="77" xfId="0" applyFont="1" applyFill="1" applyBorder="1"/>
    <xf numFmtId="177" fontId="40" fillId="17" borderId="26" xfId="1439" applyNumberFormat="1" applyFont="1" applyFill="1" applyBorder="1"/>
    <xf numFmtId="178" fontId="40" fillId="17" borderId="55" xfId="1798" applyNumberFormat="1" applyFont="1" applyFill="1" applyBorder="1"/>
    <xf numFmtId="178" fontId="40" fillId="17" borderId="54" xfId="1798" applyNumberFormat="1" applyFont="1" applyFill="1" applyBorder="1"/>
    <xf numFmtId="178" fontId="40" fillId="16" borderId="26" xfId="1798" applyNumberFormat="1" applyFont="1" applyFill="1" applyBorder="1"/>
    <xf numFmtId="0" fontId="0" fillId="17" borderId="78" xfId="0" applyFont="1" applyFill="1" applyBorder="1"/>
    <xf numFmtId="178" fontId="40" fillId="0" borderId="78" xfId="1798" applyNumberFormat="1" applyFont="1" applyFill="1" applyBorder="1"/>
    <xf numFmtId="0" fontId="0" fillId="0" borderId="111" xfId="0" applyFont="1" applyFill="1" applyBorder="1"/>
    <xf numFmtId="178" fontId="40" fillId="0" borderId="102" xfId="1798" applyNumberFormat="1" applyFont="1" applyFill="1" applyBorder="1"/>
    <xf numFmtId="0" fontId="0" fillId="0" borderId="78" xfId="0" applyFont="1" applyFill="1" applyBorder="1"/>
    <xf numFmtId="178" fontId="40" fillId="0" borderId="40" xfId="1798" applyNumberFormat="1" applyFont="1" applyFill="1" applyBorder="1"/>
    <xf numFmtId="178" fontId="40" fillId="16" borderId="24" xfId="1798" applyNumberFormat="1" applyFont="1" applyFill="1" applyBorder="1"/>
    <xf numFmtId="178" fontId="40" fillId="0" borderId="0" xfId="1798" applyNumberFormat="1" applyFont="1" applyFill="1" applyBorder="1"/>
    <xf numFmtId="178" fontId="40" fillId="0" borderId="99" xfId="1798" applyNumberFormat="1" applyFont="1" applyFill="1" applyBorder="1"/>
    <xf numFmtId="178" fontId="40" fillId="0" borderId="25" xfId="1798" applyNumberFormat="1" applyFont="1" applyFill="1" applyBorder="1"/>
    <xf numFmtId="177" fontId="35" fillId="17" borderId="32" xfId="1439" applyNumberFormat="1" applyFont="1" applyFill="1" applyBorder="1"/>
    <xf numFmtId="178" fontId="35" fillId="17" borderId="79" xfId="1798" applyNumberFormat="1" applyFont="1" applyFill="1" applyBorder="1"/>
    <xf numFmtId="178" fontId="35" fillId="17" borderId="80" xfId="1798" applyNumberFormat="1" applyFont="1" applyFill="1" applyBorder="1"/>
    <xf numFmtId="178" fontId="35" fillId="16" borderId="80" xfId="1798" applyNumberFormat="1" applyFont="1" applyFill="1" applyBorder="1"/>
    <xf numFmtId="0" fontId="0" fillId="17" borderId="33" xfId="0" applyFont="1" applyFill="1" applyBorder="1"/>
    <xf numFmtId="0" fontId="0" fillId="0" borderId="112" xfId="0" applyFont="1" applyFill="1" applyBorder="1"/>
    <xf numFmtId="0" fontId="0" fillId="0" borderId="33" xfId="0" applyFont="1" applyFill="1" applyBorder="1"/>
    <xf numFmtId="0" fontId="0" fillId="42" borderId="0" xfId="0" applyFont="1" applyFill="1"/>
    <xf numFmtId="178" fontId="35" fillId="0" borderId="53" xfId="1798" applyNumberFormat="1" applyFont="1" applyFill="1" applyBorder="1"/>
    <xf numFmtId="0" fontId="0" fillId="17" borderId="81" xfId="0" applyFont="1" applyFill="1" applyBorder="1"/>
    <xf numFmtId="177" fontId="40" fillId="17" borderId="96" xfId="1439" applyNumberFormat="1" applyFont="1" applyFill="1" applyBorder="1"/>
    <xf numFmtId="178" fontId="40" fillId="17" borderId="63" xfId="1798" applyNumberFormat="1" applyFont="1" applyFill="1" applyBorder="1"/>
    <xf numFmtId="178" fontId="40" fillId="17" borderId="61" xfId="1798" applyNumberFormat="1" applyFont="1" applyFill="1" applyBorder="1"/>
    <xf numFmtId="178" fontId="40" fillId="16" borderId="61" xfId="1798" applyNumberFormat="1" applyFont="1" applyFill="1" applyBorder="1"/>
    <xf numFmtId="0" fontId="0" fillId="17" borderId="82" xfId="0" applyFont="1" applyFill="1" applyBorder="1"/>
    <xf numFmtId="178" fontId="40" fillId="0" borderId="27" xfId="1798" applyNumberFormat="1" applyFont="1" applyFill="1" applyBorder="1"/>
    <xf numFmtId="0" fontId="0" fillId="0" borderId="113" xfId="0" applyFont="1" applyFill="1" applyBorder="1"/>
    <xf numFmtId="178" fontId="40" fillId="0" borderId="104" xfId="1798" applyNumberFormat="1" applyFont="1" applyFill="1" applyBorder="1"/>
    <xf numFmtId="0" fontId="0" fillId="0" borderId="27" xfId="0" applyFont="1" applyFill="1" applyBorder="1"/>
    <xf numFmtId="178" fontId="40" fillId="0" borderId="29" xfId="1798" applyNumberFormat="1" applyFont="1" applyFill="1" applyBorder="1"/>
    <xf numFmtId="0" fontId="0" fillId="17" borderId="83" xfId="0" applyFont="1" applyFill="1" applyBorder="1"/>
    <xf numFmtId="178" fontId="40" fillId="0" borderId="75" xfId="1798" applyNumberFormat="1" applyFont="1" applyFill="1" applyBorder="1"/>
    <xf numFmtId="178" fontId="40" fillId="0" borderId="98" xfId="1798" applyNumberFormat="1" applyFont="1" applyFill="1" applyBorder="1"/>
    <xf numFmtId="178" fontId="40" fillId="0" borderId="23" xfId="1798" applyNumberFormat="1" applyFont="1" applyFill="1" applyBorder="1"/>
    <xf numFmtId="177" fontId="35" fillId="17" borderId="26" xfId="1439" applyNumberFormat="1" applyFont="1" applyFill="1" applyBorder="1"/>
    <xf numFmtId="178" fontId="35" fillId="17" borderId="55" xfId="1798" applyNumberFormat="1" applyFont="1" applyFill="1" applyBorder="1"/>
    <xf numFmtId="178" fontId="35" fillId="17" borderId="54" xfId="1798" applyNumberFormat="1" applyFont="1" applyFill="1" applyBorder="1"/>
    <xf numFmtId="178" fontId="35" fillId="16" borderId="54" xfId="1798" applyNumberFormat="1" applyFont="1" applyFill="1" applyBorder="1"/>
    <xf numFmtId="177" fontId="40" fillId="17" borderId="93" xfId="1439" applyNumberFormat="1" applyFont="1" applyFill="1" applyBorder="1"/>
    <xf numFmtId="179" fontId="40" fillId="17" borderId="67" xfId="1798" applyNumberFormat="1" applyFont="1" applyFill="1" applyBorder="1"/>
    <xf numFmtId="179" fontId="40" fillId="17" borderId="65" xfId="1798" applyNumberFormat="1" applyFont="1" applyFill="1" applyBorder="1"/>
    <xf numFmtId="179" fontId="40" fillId="16" borderId="65" xfId="1798" applyNumberFormat="1" applyFont="1" applyFill="1" applyBorder="1"/>
    <xf numFmtId="0" fontId="0" fillId="17" borderId="84" xfId="0" applyFont="1" applyFill="1" applyBorder="1"/>
    <xf numFmtId="179" fontId="40" fillId="0" borderId="64" xfId="1798" applyNumberFormat="1" applyFont="1" applyFill="1" applyBorder="1"/>
    <xf numFmtId="0" fontId="0" fillId="0" borderId="114" xfId="0" applyFont="1" applyFill="1" applyBorder="1"/>
    <xf numFmtId="178" fontId="40" fillId="0" borderId="105" xfId="1798" applyNumberFormat="1" applyFont="1" applyFill="1" applyBorder="1"/>
    <xf numFmtId="0" fontId="0" fillId="0" borderId="64" xfId="0" applyFont="1" applyFill="1" applyBorder="1"/>
    <xf numFmtId="179" fontId="40" fillId="0" borderId="66" xfId="1798" applyNumberFormat="1" applyFont="1" applyFill="1" applyBorder="1"/>
    <xf numFmtId="177" fontId="40" fillId="17" borderId="0" xfId="1439" applyNumberFormat="1" applyFont="1" applyFill="1" applyBorder="1"/>
    <xf numFmtId="180" fontId="40" fillId="17" borderId="0" xfId="1798" applyNumberFormat="1" applyFont="1" applyFill="1" applyBorder="1"/>
    <xf numFmtId="0" fontId="0" fillId="17" borderId="115" xfId="0" applyFont="1" applyFill="1" applyBorder="1"/>
    <xf numFmtId="177" fontId="40" fillId="17" borderId="68" xfId="1439" applyNumberFormat="1" applyFont="1" applyFill="1" applyBorder="1"/>
    <xf numFmtId="179" fontId="40" fillId="17" borderId="50" xfId="1798" applyNumberFormat="1" applyFont="1" applyFill="1" applyBorder="1"/>
    <xf numFmtId="176" fontId="40" fillId="17" borderId="20" xfId="2" applyNumberFormat="1" applyFont="1" applyFill="1" applyBorder="1" applyAlignment="1">
      <alignment horizontal="center"/>
    </xf>
    <xf numFmtId="179" fontId="40" fillId="17" borderId="0" xfId="1798" applyNumberFormat="1" applyFont="1" applyFill="1" applyBorder="1"/>
    <xf numFmtId="179" fontId="0" fillId="17" borderId="0" xfId="0" applyNumberFormat="1" applyFont="1" applyFill="1"/>
    <xf numFmtId="0" fontId="5" fillId="15" borderId="116" xfId="3" applyFont="1" applyFill="1" applyBorder="1" applyAlignment="1" applyProtection="1">
      <alignment vertical="center"/>
    </xf>
    <xf numFmtId="0" fontId="5" fillId="15" borderId="117" xfId="3" applyFont="1" applyFill="1" applyBorder="1" applyAlignment="1" applyProtection="1">
      <alignment vertical="center" wrapText="1"/>
    </xf>
    <xf numFmtId="168" fontId="5" fillId="15" borderId="0" xfId="3" applyNumberFormat="1" applyFont="1" applyFill="1" applyBorder="1" applyAlignment="1" applyProtection="1">
      <alignment horizontal="center" vertical="center" wrapText="1"/>
    </xf>
    <xf numFmtId="0" fontId="67" fillId="0" borderId="0" xfId="0" applyFont="1"/>
    <xf numFmtId="0" fontId="63" fillId="0" borderId="0" xfId="0" applyFont="1" applyAlignment="1">
      <alignment wrapText="1"/>
    </xf>
    <xf numFmtId="175" fontId="38" fillId="0" borderId="0" xfId="1" applyNumberFormat="1" applyFont="1" applyFill="1" applyBorder="1"/>
    <xf numFmtId="0" fontId="67" fillId="0" borderId="24" xfId="0" applyFont="1" applyBorder="1"/>
    <xf numFmtId="175" fontId="63" fillId="0" borderId="43" xfId="1" applyNumberFormat="1" applyFont="1" applyBorder="1"/>
    <xf numFmtId="175" fontId="63" fillId="0" borderId="119" xfId="1" applyNumberFormat="1" applyFont="1" applyBorder="1"/>
    <xf numFmtId="175" fontId="63" fillId="0" borderId="44" xfId="1" applyNumberFormat="1" applyFont="1" applyBorder="1"/>
    <xf numFmtId="175" fontId="64" fillId="0" borderId="43" xfId="1" applyNumberFormat="1" applyFont="1" applyFill="1" applyBorder="1" applyAlignment="1">
      <alignment horizontal="left"/>
    </xf>
    <xf numFmtId="175" fontId="64" fillId="0" borderId="119" xfId="1" applyNumberFormat="1" applyFont="1" applyFill="1" applyBorder="1" applyAlignment="1">
      <alignment horizontal="left"/>
    </xf>
    <xf numFmtId="175" fontId="64" fillId="0" borderId="44" xfId="1" applyNumberFormat="1" applyFont="1" applyFill="1" applyBorder="1" applyAlignment="1">
      <alignment horizontal="left"/>
    </xf>
    <xf numFmtId="175" fontId="38" fillId="43" borderId="45" xfId="1" applyNumberFormat="1" applyFont="1" applyFill="1" applyBorder="1"/>
    <xf numFmtId="175" fontId="38" fillId="43" borderId="118" xfId="1" applyNumberFormat="1" applyFont="1" applyFill="1" applyBorder="1"/>
    <xf numFmtId="175" fontId="38" fillId="43" borderId="46" xfId="1" applyNumberFormat="1" applyFont="1" applyFill="1" applyBorder="1"/>
    <xf numFmtId="175" fontId="63" fillId="0" borderId="4" xfId="1" applyNumberFormat="1" applyFont="1" applyFill="1" applyBorder="1" applyAlignment="1">
      <alignment vertical="center"/>
    </xf>
    <xf numFmtId="0" fontId="63" fillId="0" borderId="0" xfId="0" applyFont="1" applyAlignment="1">
      <alignment vertical="center" wrapText="1"/>
    </xf>
    <xf numFmtId="0" fontId="63" fillId="0" borderId="0" xfId="0" applyFont="1" applyAlignment="1">
      <alignment vertical="center"/>
    </xf>
    <xf numFmtId="0" fontId="63" fillId="0" borderId="32" xfId="0" applyFont="1" applyBorder="1" applyAlignment="1">
      <alignment horizontal="left" vertical="center"/>
    </xf>
    <xf numFmtId="175" fontId="63" fillId="0" borderId="33" xfId="1" applyNumberFormat="1" applyFont="1" applyBorder="1" applyAlignment="1">
      <alignment vertical="center"/>
    </xf>
    <xf numFmtId="175" fontId="63" fillId="0" borderId="38" xfId="1" applyNumberFormat="1" applyFont="1" applyBorder="1" applyAlignment="1">
      <alignment vertical="center"/>
    </xf>
    <xf numFmtId="175" fontId="63" fillId="0" borderId="120" xfId="1" applyNumberFormat="1" applyFont="1" applyBorder="1" applyAlignment="1">
      <alignment vertical="center"/>
    </xf>
    <xf numFmtId="175" fontId="63" fillId="0" borderId="121" xfId="1" applyNumberFormat="1" applyFont="1" applyBorder="1" applyAlignment="1">
      <alignment vertical="center"/>
    </xf>
    <xf numFmtId="175" fontId="63" fillId="0" borderId="122" xfId="1" applyNumberFormat="1" applyFont="1" applyBorder="1" applyAlignment="1">
      <alignment vertical="center"/>
    </xf>
    <xf numFmtId="175" fontId="63" fillId="0" borderId="33" xfId="1" applyNumberFormat="1" applyFont="1" applyFill="1" applyBorder="1" applyAlignment="1">
      <alignment vertical="center"/>
    </xf>
    <xf numFmtId="175" fontId="63" fillId="0" borderId="38" xfId="1" applyNumberFormat="1" applyFont="1" applyFill="1" applyBorder="1" applyAlignment="1">
      <alignment vertical="center"/>
    </xf>
    <xf numFmtId="175" fontId="63" fillId="0" borderId="120" xfId="1" applyNumberFormat="1" applyFont="1" applyFill="1" applyBorder="1" applyAlignment="1">
      <alignment vertical="center"/>
    </xf>
    <xf numFmtId="175" fontId="63" fillId="0" borderId="121" xfId="1" applyNumberFormat="1" applyFont="1" applyFill="1" applyBorder="1" applyAlignment="1">
      <alignment vertical="center"/>
    </xf>
    <xf numFmtId="175" fontId="63" fillId="0" borderId="122" xfId="1" applyNumberFormat="1" applyFont="1" applyFill="1" applyBorder="1" applyAlignment="1">
      <alignment vertical="center"/>
    </xf>
    <xf numFmtId="0" fontId="63" fillId="0" borderId="39" xfId="0" applyFont="1" applyBorder="1" applyAlignment="1">
      <alignment horizontal="left" vertical="center"/>
    </xf>
    <xf numFmtId="175" fontId="63" fillId="0" borderId="78" xfId="1" applyNumberFormat="1" applyFont="1" applyFill="1" applyBorder="1" applyAlignment="1">
      <alignment vertical="center"/>
    </xf>
    <xf numFmtId="175" fontId="63" fillId="0" borderId="40" xfId="1" applyNumberFormat="1" applyFont="1" applyFill="1" applyBorder="1" applyAlignment="1">
      <alignment vertical="center"/>
    </xf>
    <xf numFmtId="175" fontId="63" fillId="0" borderId="123" xfId="1" applyNumberFormat="1" applyFont="1" applyFill="1" applyBorder="1" applyAlignment="1">
      <alignment vertical="center"/>
    </xf>
    <xf numFmtId="175" fontId="63" fillId="0" borderId="124" xfId="1" applyNumberFormat="1" applyFont="1" applyFill="1" applyBorder="1" applyAlignment="1">
      <alignment vertical="center"/>
    </xf>
    <xf numFmtId="175" fontId="63" fillId="0" borderId="125" xfId="1" applyNumberFormat="1" applyFont="1" applyFill="1" applyBorder="1" applyAlignment="1">
      <alignment vertical="center"/>
    </xf>
    <xf numFmtId="0" fontId="37" fillId="15" borderId="19" xfId="0" applyFont="1" applyFill="1" applyBorder="1" applyAlignment="1">
      <alignment vertical="center" wrapText="1"/>
    </xf>
    <xf numFmtId="0" fontId="38" fillId="15" borderId="68" xfId="0" applyFont="1" applyFill="1" applyBorder="1" applyAlignment="1">
      <alignment horizontal="center" vertical="center" wrapText="1"/>
    </xf>
    <xf numFmtId="0" fontId="38" fillId="15" borderId="2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15" borderId="3" xfId="0" applyFont="1" applyFill="1" applyBorder="1" applyAlignment="1">
      <alignment horizontal="center" vertical="center" wrapText="1"/>
    </xf>
    <xf numFmtId="175" fontId="63" fillId="0" borderId="126" xfId="1" applyNumberFormat="1" applyFont="1" applyFill="1" applyBorder="1" applyAlignment="1">
      <alignment vertical="center"/>
    </xf>
    <xf numFmtId="0" fontId="63" fillId="0" borderId="4" xfId="0" applyFont="1" applyBorder="1" applyAlignment="1">
      <alignment wrapText="1"/>
    </xf>
    <xf numFmtId="0" fontId="63" fillId="0" borderId="17" xfId="0" applyFont="1" applyBorder="1" applyAlignment="1">
      <alignment vertical="center" wrapText="1"/>
    </xf>
    <xf numFmtId="0" fontId="63" fillId="0" borderId="17" xfId="0" applyFont="1" applyBorder="1" applyAlignment="1">
      <alignment wrapText="1"/>
    </xf>
    <xf numFmtId="0" fontId="63" fillId="0" borderId="18" xfId="0" applyFont="1" applyBorder="1" applyAlignment="1">
      <alignment wrapText="1"/>
    </xf>
    <xf numFmtId="175" fontId="35" fillId="0" borderId="0" xfId="0" applyNumberFormat="1" applyFont="1" applyFill="1" applyAlignment="1">
      <alignment vertical="center"/>
    </xf>
    <xf numFmtId="0" fontId="68" fillId="0" borderId="0" xfId="0" applyFont="1"/>
    <xf numFmtId="175" fontId="63" fillId="0" borderId="0" xfId="0" applyNumberFormat="1" applyFont="1"/>
    <xf numFmtId="175" fontId="63" fillId="0" borderId="0" xfId="1" applyNumberFormat="1" applyFont="1" applyAlignment="1">
      <alignment wrapText="1"/>
    </xf>
    <xf numFmtId="0" fontId="67" fillId="40" borderId="26" xfId="0" applyFont="1" applyFill="1" applyBorder="1"/>
    <xf numFmtId="175" fontId="67" fillId="40" borderId="27" xfId="1" applyNumberFormat="1" applyFont="1" applyFill="1" applyBorder="1"/>
    <xf numFmtId="175" fontId="67" fillId="40" borderId="29" xfId="1" applyNumberFormat="1" applyFont="1" applyFill="1" applyBorder="1"/>
    <xf numFmtId="175" fontId="67" fillId="0" borderId="0" xfId="1" applyNumberFormat="1" applyFont="1" applyFill="1" applyBorder="1"/>
    <xf numFmtId="175" fontId="67" fillId="40" borderId="45" xfId="1" applyNumberFormat="1" applyFont="1" applyFill="1" applyBorder="1"/>
    <xf numFmtId="175" fontId="67" fillId="40" borderId="118" xfId="1" applyNumberFormat="1" applyFont="1" applyFill="1" applyBorder="1"/>
    <xf numFmtId="175" fontId="67" fillId="40" borderId="46" xfId="1" applyNumberFormat="1" applyFont="1" applyFill="1" applyBorder="1"/>
    <xf numFmtId="0" fontId="67" fillId="0" borderId="4" xfId="0" applyFont="1" applyBorder="1" applyAlignment="1">
      <alignment wrapText="1"/>
    </xf>
    <xf numFmtId="175" fontId="63" fillId="0" borderId="33" xfId="1" quotePrefix="1" applyNumberFormat="1" applyFont="1" applyBorder="1" applyAlignment="1">
      <alignment horizontal="center" vertical="center"/>
    </xf>
    <xf numFmtId="175" fontId="63" fillId="0" borderId="38" xfId="1" quotePrefix="1" applyNumberFormat="1" applyFont="1" applyBorder="1" applyAlignment="1">
      <alignment horizontal="center" vertical="center"/>
    </xf>
    <xf numFmtId="175" fontId="63" fillId="0" borderId="78" xfId="1" quotePrefix="1" applyNumberFormat="1" applyFont="1" applyBorder="1" applyAlignment="1">
      <alignment horizontal="center" vertical="center"/>
    </xf>
    <xf numFmtId="175" fontId="63" fillId="0" borderId="40" xfId="1" quotePrefix="1" applyNumberFormat="1" applyFont="1" applyBorder="1" applyAlignment="1">
      <alignment horizontal="center" vertical="center"/>
    </xf>
    <xf numFmtId="0" fontId="63" fillId="0" borderId="17" xfId="0" applyFont="1" applyFill="1" applyBorder="1" applyAlignment="1">
      <alignment vertical="center" wrapText="1"/>
    </xf>
    <xf numFmtId="0" fontId="69" fillId="0" borderId="0" xfId="0" applyFont="1"/>
    <xf numFmtId="0" fontId="70" fillId="0" borderId="0" xfId="0" applyFont="1" applyFill="1" applyAlignment="1">
      <alignment vertical="center"/>
    </xf>
    <xf numFmtId="175" fontId="36" fillId="0" borderId="0" xfId="1352" applyNumberFormat="1" applyFont="1" applyFill="1" applyBorder="1" applyAlignment="1">
      <alignment vertical="center"/>
    </xf>
    <xf numFmtId="175" fontId="38" fillId="15" borderId="3" xfId="1439" applyNumberFormat="1" applyFont="1" applyFill="1" applyBorder="1" applyAlignment="1">
      <alignment horizontal="center" vertical="center" wrapText="1"/>
    </xf>
    <xf numFmtId="175" fontId="38" fillId="15" borderId="3" xfId="0" applyNumberFormat="1" applyFont="1" applyFill="1" applyBorder="1" applyAlignment="1">
      <alignment horizontal="center" vertical="center"/>
    </xf>
    <xf numFmtId="175" fontId="35" fillId="0" borderId="16" xfId="1172" applyNumberFormat="1" applyFont="1" applyFill="1" applyBorder="1" applyAlignment="1">
      <alignment vertical="center"/>
    </xf>
    <xf numFmtId="175" fontId="35" fillId="0" borderId="17" xfId="1172" applyNumberFormat="1" applyFont="1" applyFill="1" applyBorder="1" applyAlignment="1">
      <alignment vertical="center"/>
    </xf>
    <xf numFmtId="175" fontId="35" fillId="0" borderId="17" xfId="1253" applyNumberFormat="1" applyFont="1" applyFill="1" applyBorder="1" applyAlignment="1">
      <alignment vertical="center"/>
    </xf>
    <xf numFmtId="175" fontId="35" fillId="0" borderId="18" xfId="1253" applyNumberFormat="1" applyFont="1" applyFill="1" applyBorder="1" applyAlignment="1">
      <alignment vertical="center"/>
    </xf>
    <xf numFmtId="175" fontId="38" fillId="15" borderId="3" xfId="1439" applyNumberFormat="1" applyFont="1" applyFill="1" applyBorder="1" applyAlignment="1">
      <alignment vertical="center"/>
    </xf>
    <xf numFmtId="175" fontId="38" fillId="15" borderId="3" xfId="1439" applyNumberFormat="1" applyFont="1" applyFill="1" applyBorder="1" applyAlignment="1">
      <alignment horizontal="right" vertical="center"/>
    </xf>
    <xf numFmtId="0" fontId="38" fillId="43" borderId="127" xfId="0" applyFont="1" applyFill="1" applyBorder="1"/>
    <xf numFmtId="10" fontId="38" fillId="43" borderId="127" xfId="2" applyNumberFormat="1" applyFont="1" applyFill="1" applyBorder="1"/>
    <xf numFmtId="0" fontId="67" fillId="40" borderId="24" xfId="0" applyFont="1" applyFill="1" applyBorder="1"/>
    <xf numFmtId="175" fontId="67" fillId="40" borderId="68" xfId="1" applyNumberFormat="1" applyFont="1" applyFill="1" applyBorder="1"/>
    <xf numFmtId="175" fontId="67" fillId="40" borderId="20" xfId="1" applyNumberFormat="1" applyFont="1" applyFill="1" applyBorder="1"/>
    <xf numFmtId="0" fontId="67" fillId="0" borderId="17" xfId="0" applyFont="1" applyBorder="1" applyAlignment="1">
      <alignment wrapText="1"/>
    </xf>
    <xf numFmtId="0" fontId="38" fillId="15" borderId="3" xfId="1439" applyFont="1" applyFill="1" applyBorder="1" applyAlignment="1">
      <alignment horizontal="left"/>
    </xf>
    <xf numFmtId="0" fontId="35" fillId="40" borderId="3" xfId="1439" applyFont="1" applyFill="1" applyBorder="1" applyAlignment="1">
      <alignment horizontal="left"/>
    </xf>
    <xf numFmtId="175" fontId="35" fillId="40" borderId="19" xfId="1" applyNumberFormat="1" applyFont="1" applyFill="1" applyBorder="1" applyAlignment="1">
      <alignment horizontal="left" vertical="center" wrapText="1"/>
    </xf>
    <xf numFmtId="175" fontId="35" fillId="40" borderId="20" xfId="1" applyNumberFormat="1" applyFont="1" applyFill="1" applyBorder="1" applyAlignment="1">
      <alignment horizontal="left" vertical="center" wrapText="1"/>
    </xf>
    <xf numFmtId="0" fontId="40" fillId="40" borderId="19" xfId="1439" applyFont="1" applyFill="1" applyBorder="1" applyAlignment="1">
      <alignment horizontal="left"/>
    </xf>
    <xf numFmtId="0" fontId="40" fillId="40" borderId="20" xfId="1439" applyFont="1" applyFill="1" applyBorder="1" applyAlignment="1">
      <alignment horizontal="left"/>
    </xf>
    <xf numFmtId="0" fontId="39" fillId="40" borderId="3" xfId="0" applyFont="1" applyFill="1" applyBorder="1" applyAlignment="1">
      <alignment horizontal="center" vertical="center" textRotation="90"/>
    </xf>
    <xf numFmtId="175" fontId="35" fillId="0" borderId="36" xfId="0" applyNumberFormat="1" applyFont="1" applyFill="1" applyBorder="1" applyAlignment="1">
      <alignment horizontal="left" vertical="center" wrapText="1"/>
    </xf>
    <xf numFmtId="175" fontId="35" fillId="0" borderId="37" xfId="0" applyNumberFormat="1" applyFont="1" applyFill="1" applyBorder="1" applyAlignment="1">
      <alignment horizontal="left" vertical="center" wrapText="1"/>
    </xf>
    <xf numFmtId="175" fontId="35" fillId="0" borderId="32" xfId="0" applyNumberFormat="1" applyFont="1" applyFill="1" applyBorder="1" applyAlignment="1">
      <alignment horizontal="left" vertical="center" wrapText="1"/>
    </xf>
    <xf numFmtId="175" fontId="35" fillId="0" borderId="38" xfId="0" applyNumberFormat="1" applyFont="1" applyFill="1" applyBorder="1" applyAlignment="1">
      <alignment horizontal="left" vertical="center" wrapText="1"/>
    </xf>
    <xf numFmtId="175" fontId="35" fillId="0" borderId="39" xfId="0" applyNumberFormat="1" applyFont="1" applyFill="1" applyBorder="1" applyAlignment="1">
      <alignment horizontal="left" vertical="center" wrapText="1"/>
    </xf>
    <xf numFmtId="175" fontId="35" fillId="0" borderId="40" xfId="0" applyNumberFormat="1" applyFont="1" applyFill="1" applyBorder="1" applyAlignment="1">
      <alignment horizontal="left" vertical="center" wrapText="1"/>
    </xf>
    <xf numFmtId="0" fontId="37" fillId="15" borderId="3" xfId="0" applyFont="1" applyFill="1" applyBorder="1" applyAlignment="1">
      <alignment horizontal="center"/>
    </xf>
    <xf numFmtId="17" fontId="38" fillId="15" borderId="19" xfId="1439" applyNumberFormat="1" applyFont="1" applyFill="1" applyBorder="1" applyAlignment="1">
      <alignment horizontal="center" vertical="center" wrapText="1"/>
    </xf>
    <xf numFmtId="17" fontId="38" fillId="15" borderId="20" xfId="1439" applyNumberFormat="1" applyFont="1" applyFill="1" applyBorder="1" applyAlignment="1">
      <alignment horizontal="center" vertical="center" wrapText="1"/>
    </xf>
    <xf numFmtId="169" fontId="5" fillId="15" borderId="0" xfId="3" applyNumberFormat="1" applyFont="1" applyFill="1" applyBorder="1" applyAlignment="1" applyProtection="1">
      <alignment horizontal="center" vertical="center" wrapText="1"/>
    </xf>
    <xf numFmtId="0" fontId="5" fillId="15" borderId="19" xfId="3" applyFont="1" applyFill="1" applyBorder="1" applyAlignment="1" applyProtection="1">
      <alignment horizontal="center" vertical="center" wrapText="1"/>
    </xf>
    <xf numFmtId="0" fontId="5" fillId="15" borderId="68" xfId="3" applyFont="1" applyFill="1" applyBorder="1" applyAlignment="1" applyProtection="1">
      <alignment horizontal="center" vertical="center" wrapText="1"/>
    </xf>
    <xf numFmtId="0" fontId="5" fillId="15" borderId="20" xfId="3" applyFont="1" applyFill="1" applyBorder="1" applyAlignment="1" applyProtection="1">
      <alignment horizontal="center" vertical="center" wrapText="1"/>
    </xf>
    <xf numFmtId="175" fontId="38" fillId="43" borderId="19" xfId="1" applyNumberFormat="1" applyFont="1" applyFill="1" applyBorder="1" applyAlignment="1">
      <alignment horizontal="center" vertical="center" wrapText="1"/>
    </xf>
    <xf numFmtId="175" fontId="38" fillId="43" borderId="68" xfId="1" applyNumberFormat="1" applyFont="1" applyFill="1" applyBorder="1" applyAlignment="1">
      <alignment horizontal="center" vertical="center" wrapText="1"/>
    </xf>
    <xf numFmtId="175" fontId="38" fillId="43" borderId="106" xfId="1" applyNumberFormat="1" applyFont="1" applyFill="1" applyBorder="1" applyAlignment="1">
      <alignment horizontal="center" vertical="center" wrapText="1"/>
    </xf>
    <xf numFmtId="175" fontId="38" fillId="43" borderId="97" xfId="1" applyNumberFormat="1" applyFont="1" applyFill="1" applyBorder="1" applyAlignment="1">
      <alignment horizontal="center" vertical="center" wrapText="1"/>
    </xf>
    <xf numFmtId="175" fontId="38" fillId="43" borderId="20" xfId="1" applyNumberFormat="1" applyFont="1" applyFill="1" applyBorder="1" applyAlignment="1">
      <alignment horizontal="center" vertical="center" wrapText="1"/>
    </xf>
    <xf numFmtId="0" fontId="35" fillId="0" borderId="0" xfId="0" quotePrefix="1" applyFont="1" applyFill="1" applyAlignment="1">
      <alignment horizontal="center" wrapText="1"/>
    </xf>
    <xf numFmtId="37" fontId="38" fillId="15" borderId="19" xfId="1439" applyNumberFormat="1" applyFont="1" applyFill="1" applyBorder="1" applyAlignment="1">
      <alignment vertical="center" wrapText="1"/>
    </xf>
    <xf numFmtId="37" fontId="38" fillId="15" borderId="20" xfId="1439" applyNumberFormat="1" applyFont="1" applyFill="1" applyBorder="1" applyAlignment="1">
      <alignment vertical="center" wrapText="1"/>
    </xf>
    <xf numFmtId="175" fontId="35" fillId="40" borderId="19" xfId="1" applyNumberFormat="1" applyFont="1" applyFill="1" applyBorder="1" applyAlignment="1">
      <alignment vertical="center" wrapText="1"/>
    </xf>
    <xf numFmtId="175" fontId="35" fillId="40" borderId="20" xfId="1" applyNumberFormat="1" applyFont="1" applyFill="1" applyBorder="1" applyAlignment="1">
      <alignment vertical="center" wrapText="1"/>
    </xf>
    <xf numFmtId="0" fontId="72" fillId="0" borderId="0" xfId="2211" applyFill="1" applyAlignment="1">
      <alignment vertical="center"/>
    </xf>
    <xf numFmtId="0" fontId="72" fillId="0" borderId="0" xfId="2211" applyFill="1"/>
  </cellXfs>
  <cellStyles count="2212">
    <cellStyle name="_x0002_" xfId="4"/>
    <cellStyle name="_Comma" xfId="1799"/>
    <cellStyle name="_Construcción Modelo CNCH CR" xfId="5"/>
    <cellStyle name="_Construcción Modelo Cordialsa Guatemala" xfId="6"/>
    <cellStyle name="_Construcción Modelo Pozuelo CR" xfId="7"/>
    <cellStyle name="_Currency" xfId="1800"/>
    <cellStyle name="_CurrencySpace" xfId="1801"/>
    <cellStyle name="_Multiple" xfId="1802"/>
    <cellStyle name="_MultipleSpace" xfId="1803"/>
    <cellStyle name="_Percent" xfId="1804"/>
    <cellStyle name="_PercentSpace" xfId="1805"/>
    <cellStyle name="=C:\WINNT35\SYSTEM32\COMMAND.COM" xfId="8"/>
    <cellStyle name="20% - Accent1" xfId="1806"/>
    <cellStyle name="20% - Accent2" xfId="1807"/>
    <cellStyle name="20% - Accent3" xfId="1808"/>
    <cellStyle name="20% - Accent4" xfId="1809"/>
    <cellStyle name="20% - Accent5" xfId="1810"/>
    <cellStyle name="20% - Accent6" xfId="1811"/>
    <cellStyle name="20% - Énfasis1 10" xfId="9"/>
    <cellStyle name="20% - Énfasis1 11" xfId="10"/>
    <cellStyle name="20% - Énfasis1 12" xfId="11"/>
    <cellStyle name="20% - Énfasis1 13" xfId="12"/>
    <cellStyle name="20% - Énfasis1 14" xfId="13"/>
    <cellStyle name="20% - Énfasis1 15" xfId="14"/>
    <cellStyle name="20% - Énfasis1 16" xfId="15"/>
    <cellStyle name="20% - Énfasis1 17" xfId="16"/>
    <cellStyle name="20% - Énfasis1 18" xfId="17"/>
    <cellStyle name="20% - Énfasis1 19" xfId="18"/>
    <cellStyle name="20% - Énfasis1 2" xfId="19"/>
    <cellStyle name="20% - Énfasis1 2 2" xfId="20"/>
    <cellStyle name="20% - Énfasis1 20" xfId="21"/>
    <cellStyle name="20% - Énfasis1 21" xfId="22"/>
    <cellStyle name="20% - Énfasis1 22" xfId="23"/>
    <cellStyle name="20% - Énfasis1 23" xfId="24"/>
    <cellStyle name="20% - Énfasis1 24" xfId="25"/>
    <cellStyle name="20% - Énfasis1 25" xfId="26"/>
    <cellStyle name="20% - Énfasis1 26" xfId="27"/>
    <cellStyle name="20% - Énfasis1 27" xfId="28"/>
    <cellStyle name="20% - Énfasis1 28" xfId="29"/>
    <cellStyle name="20% - Énfasis1 29" xfId="30"/>
    <cellStyle name="20% - Énfasis1 3" xfId="31"/>
    <cellStyle name="20% - Énfasis1 3 2" xfId="32"/>
    <cellStyle name="20% - Énfasis1 30" xfId="33"/>
    <cellStyle name="20% - Énfasis1 31" xfId="34"/>
    <cellStyle name="20% - Énfasis1 32" xfId="35"/>
    <cellStyle name="20% - Énfasis1 33" xfId="36"/>
    <cellStyle name="20% - Énfasis1 34" xfId="37"/>
    <cellStyle name="20% - Énfasis1 35" xfId="38"/>
    <cellStyle name="20% - Énfasis1 4" xfId="39"/>
    <cellStyle name="20% - Énfasis1 4 2" xfId="40"/>
    <cellStyle name="20% - Énfasis1 5" xfId="41"/>
    <cellStyle name="20% - Énfasis1 5 2" xfId="42"/>
    <cellStyle name="20% - Énfasis1 6" xfId="43"/>
    <cellStyle name="20% - Énfasis1 6 2" xfId="44"/>
    <cellStyle name="20% - Énfasis1 7" xfId="45"/>
    <cellStyle name="20% - Énfasis1 7 2" xfId="46"/>
    <cellStyle name="20% - Énfasis1 8" xfId="47"/>
    <cellStyle name="20% - Énfasis1 8 2" xfId="48"/>
    <cellStyle name="20% - Énfasis1 9" xfId="49"/>
    <cellStyle name="20% - Énfasis1 9 2" xfId="50"/>
    <cellStyle name="20% - Énfasis2 10" xfId="51"/>
    <cellStyle name="20% - Énfasis2 11" xfId="52"/>
    <cellStyle name="20% - Énfasis2 12" xfId="53"/>
    <cellStyle name="20% - Énfasis2 13" xfId="54"/>
    <cellStyle name="20% - Énfasis2 14" xfId="55"/>
    <cellStyle name="20% - Énfasis2 15" xfId="56"/>
    <cellStyle name="20% - Énfasis2 16" xfId="57"/>
    <cellStyle name="20% - Énfasis2 17" xfId="58"/>
    <cellStyle name="20% - Énfasis2 18" xfId="59"/>
    <cellStyle name="20% - Énfasis2 19" xfId="60"/>
    <cellStyle name="20% - Énfasis2 2" xfId="61"/>
    <cellStyle name="20% - Énfasis2 2 2" xfId="62"/>
    <cellStyle name="20% - Énfasis2 20" xfId="63"/>
    <cellStyle name="20% - Énfasis2 21" xfId="64"/>
    <cellStyle name="20% - Énfasis2 22" xfId="65"/>
    <cellStyle name="20% - Énfasis2 23" xfId="66"/>
    <cellStyle name="20% - Énfasis2 24" xfId="67"/>
    <cellStyle name="20% - Énfasis2 25" xfId="68"/>
    <cellStyle name="20% - Énfasis2 26" xfId="69"/>
    <cellStyle name="20% - Énfasis2 27" xfId="70"/>
    <cellStyle name="20% - Énfasis2 28" xfId="71"/>
    <cellStyle name="20% - Énfasis2 29" xfId="72"/>
    <cellStyle name="20% - Énfasis2 3" xfId="73"/>
    <cellStyle name="20% - Énfasis2 3 2" xfId="74"/>
    <cellStyle name="20% - Énfasis2 30" xfId="75"/>
    <cellStyle name="20% - Énfasis2 31" xfId="76"/>
    <cellStyle name="20% - Énfasis2 32" xfId="77"/>
    <cellStyle name="20% - Énfasis2 33" xfId="78"/>
    <cellStyle name="20% - Énfasis2 34" xfId="79"/>
    <cellStyle name="20% - Énfasis2 35" xfId="80"/>
    <cellStyle name="20% - Énfasis2 4" xfId="81"/>
    <cellStyle name="20% - Énfasis2 4 2" xfId="82"/>
    <cellStyle name="20% - Énfasis2 5" xfId="83"/>
    <cellStyle name="20% - Énfasis2 5 2" xfId="84"/>
    <cellStyle name="20% - Énfasis2 6" xfId="85"/>
    <cellStyle name="20% - Énfasis2 6 2" xfId="86"/>
    <cellStyle name="20% - Énfasis2 7" xfId="87"/>
    <cellStyle name="20% - Énfasis2 7 2" xfId="88"/>
    <cellStyle name="20% - Énfasis2 8" xfId="89"/>
    <cellStyle name="20% - Énfasis2 8 2" xfId="90"/>
    <cellStyle name="20% - Énfasis2 9" xfId="91"/>
    <cellStyle name="20% - Énfasis2 9 2" xfId="92"/>
    <cellStyle name="20% - Énfasis3 10" xfId="93"/>
    <cellStyle name="20% - Énfasis3 11" xfId="94"/>
    <cellStyle name="20% - Énfasis3 12" xfId="95"/>
    <cellStyle name="20% - Énfasis3 13" xfId="96"/>
    <cellStyle name="20% - Énfasis3 14" xfId="97"/>
    <cellStyle name="20% - Énfasis3 15" xfId="98"/>
    <cellStyle name="20% - Énfasis3 16" xfId="99"/>
    <cellStyle name="20% - Énfasis3 17" xfId="100"/>
    <cellStyle name="20% - Énfasis3 18" xfId="101"/>
    <cellStyle name="20% - Énfasis3 19" xfId="102"/>
    <cellStyle name="20% - Énfasis3 2" xfId="103"/>
    <cellStyle name="20% - Énfasis3 2 2" xfId="104"/>
    <cellStyle name="20% - Énfasis3 20" xfId="105"/>
    <cellStyle name="20% - Énfasis3 21" xfId="106"/>
    <cellStyle name="20% - Énfasis3 22" xfId="107"/>
    <cellStyle name="20% - Énfasis3 23" xfId="108"/>
    <cellStyle name="20% - Énfasis3 24" xfId="109"/>
    <cellStyle name="20% - Énfasis3 25" xfId="110"/>
    <cellStyle name="20% - Énfasis3 26" xfId="111"/>
    <cellStyle name="20% - Énfasis3 27" xfId="112"/>
    <cellStyle name="20% - Énfasis3 28" xfId="113"/>
    <cellStyle name="20% - Énfasis3 29" xfId="114"/>
    <cellStyle name="20% - Énfasis3 3" xfId="115"/>
    <cellStyle name="20% - Énfasis3 3 2" xfId="116"/>
    <cellStyle name="20% - Énfasis3 30" xfId="117"/>
    <cellStyle name="20% - Énfasis3 31" xfId="118"/>
    <cellStyle name="20% - Énfasis3 32" xfId="119"/>
    <cellStyle name="20% - Énfasis3 33" xfId="120"/>
    <cellStyle name="20% - Énfasis3 34" xfId="121"/>
    <cellStyle name="20% - Énfasis3 35" xfId="122"/>
    <cellStyle name="20% - Énfasis3 4" xfId="123"/>
    <cellStyle name="20% - Énfasis3 4 2" xfId="124"/>
    <cellStyle name="20% - Énfasis3 5" xfId="125"/>
    <cellStyle name="20% - Énfasis3 5 2" xfId="126"/>
    <cellStyle name="20% - Énfasis3 6" xfId="127"/>
    <cellStyle name="20% - Énfasis3 6 2" xfId="128"/>
    <cellStyle name="20% - Énfasis3 7" xfId="129"/>
    <cellStyle name="20% - Énfasis3 7 2" xfId="130"/>
    <cellStyle name="20% - Énfasis3 8" xfId="131"/>
    <cellStyle name="20% - Énfasis3 8 2" xfId="132"/>
    <cellStyle name="20% - Énfasis3 9" xfId="133"/>
    <cellStyle name="20% - Énfasis3 9 2" xfId="134"/>
    <cellStyle name="20% - Énfasis4 10" xfId="135"/>
    <cellStyle name="20% - Énfasis4 11" xfId="136"/>
    <cellStyle name="20% - Énfasis4 12" xfId="137"/>
    <cellStyle name="20% - Énfasis4 13" xfId="138"/>
    <cellStyle name="20% - Énfasis4 14" xfId="139"/>
    <cellStyle name="20% - Énfasis4 15" xfId="140"/>
    <cellStyle name="20% - Énfasis4 16" xfId="141"/>
    <cellStyle name="20% - Énfasis4 17" xfId="142"/>
    <cellStyle name="20% - Énfasis4 18" xfId="143"/>
    <cellStyle name="20% - Énfasis4 19" xfId="144"/>
    <cellStyle name="20% - Énfasis4 2" xfId="145"/>
    <cellStyle name="20% - Énfasis4 2 2" xfId="146"/>
    <cellStyle name="20% - Énfasis4 20" xfId="147"/>
    <cellStyle name="20% - Énfasis4 21" xfId="148"/>
    <cellStyle name="20% - Énfasis4 22" xfId="149"/>
    <cellStyle name="20% - Énfasis4 23" xfId="150"/>
    <cellStyle name="20% - Énfasis4 24" xfId="151"/>
    <cellStyle name="20% - Énfasis4 25" xfId="152"/>
    <cellStyle name="20% - Énfasis4 26" xfId="153"/>
    <cellStyle name="20% - Énfasis4 27" xfId="154"/>
    <cellStyle name="20% - Énfasis4 28" xfId="155"/>
    <cellStyle name="20% - Énfasis4 29" xfId="156"/>
    <cellStyle name="20% - Énfasis4 3" xfId="157"/>
    <cellStyle name="20% - Énfasis4 3 2" xfId="158"/>
    <cellStyle name="20% - Énfasis4 30" xfId="159"/>
    <cellStyle name="20% - Énfasis4 31" xfId="160"/>
    <cellStyle name="20% - Énfasis4 32" xfId="161"/>
    <cellStyle name="20% - Énfasis4 33" xfId="162"/>
    <cellStyle name="20% - Énfasis4 34" xfId="163"/>
    <cellStyle name="20% - Énfasis4 35" xfId="164"/>
    <cellStyle name="20% - Énfasis4 4" xfId="165"/>
    <cellStyle name="20% - Énfasis4 4 2" xfId="166"/>
    <cellStyle name="20% - Énfasis4 5" xfId="167"/>
    <cellStyle name="20% - Énfasis4 5 2" xfId="168"/>
    <cellStyle name="20% - Énfasis4 6" xfId="169"/>
    <cellStyle name="20% - Énfasis4 6 2" xfId="170"/>
    <cellStyle name="20% - Énfasis4 7" xfId="171"/>
    <cellStyle name="20% - Énfasis4 7 2" xfId="172"/>
    <cellStyle name="20% - Énfasis4 8" xfId="173"/>
    <cellStyle name="20% - Énfasis4 8 2" xfId="174"/>
    <cellStyle name="20% - Énfasis4 9" xfId="175"/>
    <cellStyle name="20% - Énfasis4 9 2" xfId="176"/>
    <cellStyle name="20% - Énfasis5 10" xfId="177"/>
    <cellStyle name="20% - Énfasis5 11" xfId="178"/>
    <cellStyle name="20% - Énfasis5 12" xfId="179"/>
    <cellStyle name="20% - Énfasis5 13" xfId="180"/>
    <cellStyle name="20% - Énfasis5 14" xfId="181"/>
    <cellStyle name="20% - Énfasis5 15" xfId="182"/>
    <cellStyle name="20% - Énfasis5 16" xfId="183"/>
    <cellStyle name="20% - Énfasis5 17" xfId="184"/>
    <cellStyle name="20% - Énfasis5 18" xfId="185"/>
    <cellStyle name="20% - Énfasis5 19" xfId="186"/>
    <cellStyle name="20% - Énfasis5 2" xfId="187"/>
    <cellStyle name="20% - Énfasis5 2 2" xfId="188"/>
    <cellStyle name="20% - Énfasis5 20" xfId="189"/>
    <cellStyle name="20% - Énfasis5 21" xfId="190"/>
    <cellStyle name="20% - Énfasis5 22" xfId="191"/>
    <cellStyle name="20% - Énfasis5 23" xfId="192"/>
    <cellStyle name="20% - Énfasis5 24" xfId="193"/>
    <cellStyle name="20% - Énfasis5 25" xfId="194"/>
    <cellStyle name="20% - Énfasis5 26" xfId="195"/>
    <cellStyle name="20% - Énfasis5 27" xfId="196"/>
    <cellStyle name="20% - Énfasis5 28" xfId="197"/>
    <cellStyle name="20% - Énfasis5 29" xfId="198"/>
    <cellStyle name="20% - Énfasis5 3" xfId="199"/>
    <cellStyle name="20% - Énfasis5 3 2" xfId="200"/>
    <cellStyle name="20% - Énfasis5 30" xfId="201"/>
    <cellStyle name="20% - Énfasis5 31" xfId="202"/>
    <cellStyle name="20% - Énfasis5 32" xfId="203"/>
    <cellStyle name="20% - Énfasis5 33" xfId="204"/>
    <cellStyle name="20% - Énfasis5 34" xfId="205"/>
    <cellStyle name="20% - Énfasis5 35" xfId="206"/>
    <cellStyle name="20% - Énfasis5 4" xfId="207"/>
    <cellStyle name="20% - Énfasis5 4 2" xfId="208"/>
    <cellStyle name="20% - Énfasis5 5" xfId="209"/>
    <cellStyle name="20% - Énfasis5 5 2" xfId="210"/>
    <cellStyle name="20% - Énfasis5 6" xfId="211"/>
    <cellStyle name="20% - Énfasis5 6 2" xfId="212"/>
    <cellStyle name="20% - Énfasis5 7" xfId="213"/>
    <cellStyle name="20% - Énfasis5 7 2" xfId="214"/>
    <cellStyle name="20% - Énfasis5 8" xfId="215"/>
    <cellStyle name="20% - Énfasis5 8 2" xfId="216"/>
    <cellStyle name="20% - Énfasis5 9" xfId="217"/>
    <cellStyle name="20% - Énfasis5 9 2" xfId="218"/>
    <cellStyle name="20% - Énfasis6 10" xfId="219"/>
    <cellStyle name="20% - Énfasis6 11" xfId="220"/>
    <cellStyle name="20% - Énfasis6 12" xfId="221"/>
    <cellStyle name="20% - Énfasis6 13" xfId="222"/>
    <cellStyle name="20% - Énfasis6 14" xfId="223"/>
    <cellStyle name="20% - Énfasis6 15" xfId="224"/>
    <cellStyle name="20% - Énfasis6 16" xfId="225"/>
    <cellStyle name="20% - Énfasis6 17" xfId="226"/>
    <cellStyle name="20% - Énfasis6 18" xfId="227"/>
    <cellStyle name="20% - Énfasis6 19" xfId="228"/>
    <cellStyle name="20% - Énfasis6 2" xfId="229"/>
    <cellStyle name="20% - Énfasis6 2 2" xfId="230"/>
    <cellStyle name="20% - Énfasis6 20" xfId="231"/>
    <cellStyle name="20% - Énfasis6 21" xfId="232"/>
    <cellStyle name="20% - Énfasis6 22" xfId="233"/>
    <cellStyle name="20% - Énfasis6 23" xfId="234"/>
    <cellStyle name="20% - Énfasis6 24" xfId="235"/>
    <cellStyle name="20% - Énfasis6 25" xfId="236"/>
    <cellStyle name="20% - Énfasis6 26" xfId="237"/>
    <cellStyle name="20% - Énfasis6 27" xfId="238"/>
    <cellStyle name="20% - Énfasis6 28" xfId="239"/>
    <cellStyle name="20% - Énfasis6 29" xfId="240"/>
    <cellStyle name="20% - Énfasis6 3" xfId="241"/>
    <cellStyle name="20% - Énfasis6 3 2" xfId="242"/>
    <cellStyle name="20% - Énfasis6 30" xfId="243"/>
    <cellStyle name="20% - Énfasis6 31" xfId="244"/>
    <cellStyle name="20% - Énfasis6 32" xfId="245"/>
    <cellStyle name="20% - Énfasis6 33" xfId="246"/>
    <cellStyle name="20% - Énfasis6 34" xfId="247"/>
    <cellStyle name="20% - Énfasis6 35" xfId="248"/>
    <cellStyle name="20% - Énfasis6 4" xfId="249"/>
    <cellStyle name="20% - Énfasis6 4 2" xfId="250"/>
    <cellStyle name="20% - Énfasis6 5" xfId="251"/>
    <cellStyle name="20% - Énfasis6 5 2" xfId="252"/>
    <cellStyle name="20% - Énfasis6 6" xfId="253"/>
    <cellStyle name="20% - Énfasis6 6 2" xfId="254"/>
    <cellStyle name="20% - Énfasis6 7" xfId="255"/>
    <cellStyle name="20% - Énfasis6 7 2" xfId="256"/>
    <cellStyle name="20% - Énfasis6 8" xfId="257"/>
    <cellStyle name="20% - Énfasis6 8 2" xfId="258"/>
    <cellStyle name="20% - Énfasis6 9" xfId="259"/>
    <cellStyle name="20% - Énfasis6 9 2" xfId="260"/>
    <cellStyle name="40% - Accent1" xfId="1812"/>
    <cellStyle name="40% - Accent2" xfId="1813"/>
    <cellStyle name="40% - Accent3" xfId="1814"/>
    <cellStyle name="40% - Accent4" xfId="1815"/>
    <cellStyle name="40% - Accent5" xfId="1816"/>
    <cellStyle name="40% - Accent6" xfId="1817"/>
    <cellStyle name="40% - Énfasis1 10" xfId="261"/>
    <cellStyle name="40% - Énfasis1 11" xfId="262"/>
    <cellStyle name="40% - Énfasis1 12" xfId="263"/>
    <cellStyle name="40% - Énfasis1 13" xfId="264"/>
    <cellStyle name="40% - Énfasis1 14" xfId="265"/>
    <cellStyle name="40% - Énfasis1 15" xfId="266"/>
    <cellStyle name="40% - Énfasis1 16" xfId="267"/>
    <cellStyle name="40% - Énfasis1 17" xfId="268"/>
    <cellStyle name="40% - Énfasis1 18" xfId="269"/>
    <cellStyle name="40% - Énfasis1 19" xfId="270"/>
    <cellStyle name="40% - Énfasis1 2" xfId="271"/>
    <cellStyle name="40% - Énfasis1 2 2" xfId="272"/>
    <cellStyle name="40% - Énfasis1 20" xfId="273"/>
    <cellStyle name="40% - Énfasis1 21" xfId="274"/>
    <cellStyle name="40% - Énfasis1 22" xfId="275"/>
    <cellStyle name="40% - Énfasis1 23" xfId="276"/>
    <cellStyle name="40% - Énfasis1 24" xfId="277"/>
    <cellStyle name="40% - Énfasis1 25" xfId="278"/>
    <cellStyle name="40% - Énfasis1 26" xfId="279"/>
    <cellStyle name="40% - Énfasis1 27" xfId="280"/>
    <cellStyle name="40% - Énfasis1 28" xfId="281"/>
    <cellStyle name="40% - Énfasis1 29" xfId="282"/>
    <cellStyle name="40% - Énfasis1 3" xfId="283"/>
    <cellStyle name="40% - Énfasis1 3 2" xfId="284"/>
    <cellStyle name="40% - Énfasis1 30" xfId="285"/>
    <cellStyle name="40% - Énfasis1 31" xfId="286"/>
    <cellStyle name="40% - Énfasis1 32" xfId="287"/>
    <cellStyle name="40% - Énfasis1 33" xfId="288"/>
    <cellStyle name="40% - Énfasis1 34" xfId="289"/>
    <cellStyle name="40% - Énfasis1 35" xfId="290"/>
    <cellStyle name="40% - Énfasis1 4" xfId="291"/>
    <cellStyle name="40% - Énfasis1 4 2" xfId="292"/>
    <cellStyle name="40% - Énfasis1 5" xfId="293"/>
    <cellStyle name="40% - Énfasis1 5 2" xfId="294"/>
    <cellStyle name="40% - Énfasis1 6" xfId="295"/>
    <cellStyle name="40% - Énfasis1 6 2" xfId="296"/>
    <cellStyle name="40% - Énfasis1 7" xfId="297"/>
    <cellStyle name="40% - Énfasis1 7 2" xfId="298"/>
    <cellStyle name="40% - Énfasis1 8" xfId="299"/>
    <cellStyle name="40% - Énfasis1 8 2" xfId="300"/>
    <cellStyle name="40% - Énfasis1 9" xfId="301"/>
    <cellStyle name="40% - Énfasis1 9 2" xfId="302"/>
    <cellStyle name="40% - Énfasis2 10" xfId="303"/>
    <cellStyle name="40% - Énfasis2 11" xfId="304"/>
    <cellStyle name="40% - Énfasis2 12" xfId="305"/>
    <cellStyle name="40% - Énfasis2 13" xfId="306"/>
    <cellStyle name="40% - Énfasis2 14" xfId="307"/>
    <cellStyle name="40% - Énfasis2 15" xfId="308"/>
    <cellStyle name="40% - Énfasis2 16" xfId="309"/>
    <cellStyle name="40% - Énfasis2 17" xfId="310"/>
    <cellStyle name="40% - Énfasis2 18" xfId="311"/>
    <cellStyle name="40% - Énfasis2 19" xfId="312"/>
    <cellStyle name="40% - Énfasis2 2" xfId="313"/>
    <cellStyle name="40% - Énfasis2 2 2" xfId="314"/>
    <cellStyle name="40% - Énfasis2 20" xfId="315"/>
    <cellStyle name="40% - Énfasis2 21" xfId="316"/>
    <cellStyle name="40% - Énfasis2 22" xfId="317"/>
    <cellStyle name="40% - Énfasis2 23" xfId="318"/>
    <cellStyle name="40% - Énfasis2 24" xfId="319"/>
    <cellStyle name="40% - Énfasis2 25" xfId="320"/>
    <cellStyle name="40% - Énfasis2 26" xfId="321"/>
    <cellStyle name="40% - Énfasis2 27" xfId="322"/>
    <cellStyle name="40% - Énfasis2 28" xfId="323"/>
    <cellStyle name="40% - Énfasis2 29" xfId="324"/>
    <cellStyle name="40% - Énfasis2 3" xfId="325"/>
    <cellStyle name="40% - Énfasis2 3 2" xfId="326"/>
    <cellStyle name="40% - Énfasis2 30" xfId="327"/>
    <cellStyle name="40% - Énfasis2 31" xfId="328"/>
    <cellStyle name="40% - Énfasis2 32" xfId="329"/>
    <cellStyle name="40% - Énfasis2 33" xfId="330"/>
    <cellStyle name="40% - Énfasis2 34" xfId="331"/>
    <cellStyle name="40% - Énfasis2 35" xfId="332"/>
    <cellStyle name="40% - Énfasis2 4" xfId="333"/>
    <cellStyle name="40% - Énfasis2 4 2" xfId="334"/>
    <cellStyle name="40% - Énfasis2 5" xfId="335"/>
    <cellStyle name="40% - Énfasis2 5 2" xfId="336"/>
    <cellStyle name="40% - Énfasis2 6" xfId="337"/>
    <cellStyle name="40% - Énfasis2 6 2" xfId="338"/>
    <cellStyle name="40% - Énfasis2 7" xfId="339"/>
    <cellStyle name="40% - Énfasis2 7 2" xfId="340"/>
    <cellStyle name="40% - Énfasis2 8" xfId="341"/>
    <cellStyle name="40% - Énfasis2 8 2" xfId="342"/>
    <cellStyle name="40% - Énfasis2 9" xfId="343"/>
    <cellStyle name="40% - Énfasis2 9 2" xfId="344"/>
    <cellStyle name="40% - Énfasis3 10" xfId="345"/>
    <cellStyle name="40% - Énfasis3 11" xfId="346"/>
    <cellStyle name="40% - Énfasis3 12" xfId="347"/>
    <cellStyle name="40% - Énfasis3 13" xfId="348"/>
    <cellStyle name="40% - Énfasis3 14" xfId="349"/>
    <cellStyle name="40% - Énfasis3 15" xfId="350"/>
    <cellStyle name="40% - Énfasis3 16" xfId="351"/>
    <cellStyle name="40% - Énfasis3 17" xfId="352"/>
    <cellStyle name="40% - Énfasis3 18" xfId="353"/>
    <cellStyle name="40% - Énfasis3 19" xfId="354"/>
    <cellStyle name="40% - Énfasis3 2" xfId="355"/>
    <cellStyle name="40% - Énfasis3 2 2" xfId="356"/>
    <cellStyle name="40% - Énfasis3 20" xfId="357"/>
    <cellStyle name="40% - Énfasis3 21" xfId="358"/>
    <cellStyle name="40% - Énfasis3 22" xfId="359"/>
    <cellStyle name="40% - Énfasis3 23" xfId="360"/>
    <cellStyle name="40% - Énfasis3 24" xfId="361"/>
    <cellStyle name="40% - Énfasis3 25" xfId="362"/>
    <cellStyle name="40% - Énfasis3 26" xfId="363"/>
    <cellStyle name="40% - Énfasis3 27" xfId="364"/>
    <cellStyle name="40% - Énfasis3 28" xfId="365"/>
    <cellStyle name="40% - Énfasis3 29" xfId="366"/>
    <cellStyle name="40% - Énfasis3 3" xfId="367"/>
    <cellStyle name="40% - Énfasis3 3 2" xfId="368"/>
    <cellStyle name="40% - Énfasis3 30" xfId="369"/>
    <cellStyle name="40% - Énfasis3 31" xfId="370"/>
    <cellStyle name="40% - Énfasis3 32" xfId="371"/>
    <cellStyle name="40% - Énfasis3 33" xfId="372"/>
    <cellStyle name="40% - Énfasis3 34" xfId="373"/>
    <cellStyle name="40% - Énfasis3 35" xfId="374"/>
    <cellStyle name="40% - Énfasis3 4" xfId="375"/>
    <cellStyle name="40% - Énfasis3 4 2" xfId="376"/>
    <cellStyle name="40% - Énfasis3 5" xfId="377"/>
    <cellStyle name="40% - Énfasis3 5 2" xfId="378"/>
    <cellStyle name="40% - Énfasis3 6" xfId="379"/>
    <cellStyle name="40% - Énfasis3 6 2" xfId="380"/>
    <cellStyle name="40% - Énfasis3 7" xfId="381"/>
    <cellStyle name="40% - Énfasis3 7 2" xfId="382"/>
    <cellStyle name="40% - Énfasis3 8" xfId="383"/>
    <cellStyle name="40% - Énfasis3 8 2" xfId="384"/>
    <cellStyle name="40% - Énfasis3 9" xfId="385"/>
    <cellStyle name="40% - Énfasis3 9 2" xfId="386"/>
    <cellStyle name="40% - Énfasis4 10" xfId="387"/>
    <cellStyle name="40% - Énfasis4 11" xfId="388"/>
    <cellStyle name="40% - Énfasis4 12" xfId="389"/>
    <cellStyle name="40% - Énfasis4 13" xfId="390"/>
    <cellStyle name="40% - Énfasis4 14" xfId="391"/>
    <cellStyle name="40% - Énfasis4 15" xfId="392"/>
    <cellStyle name="40% - Énfasis4 16" xfId="393"/>
    <cellStyle name="40% - Énfasis4 17" xfId="394"/>
    <cellStyle name="40% - Énfasis4 18" xfId="395"/>
    <cellStyle name="40% - Énfasis4 19" xfId="396"/>
    <cellStyle name="40% - Énfasis4 2" xfId="397"/>
    <cellStyle name="40% - Énfasis4 2 2" xfId="398"/>
    <cellStyle name="40% - Énfasis4 20" xfId="399"/>
    <cellStyle name="40% - Énfasis4 21" xfId="400"/>
    <cellStyle name="40% - Énfasis4 22" xfId="401"/>
    <cellStyle name="40% - Énfasis4 23" xfId="402"/>
    <cellStyle name="40% - Énfasis4 24" xfId="403"/>
    <cellStyle name="40% - Énfasis4 25" xfId="404"/>
    <cellStyle name="40% - Énfasis4 26" xfId="405"/>
    <cellStyle name="40% - Énfasis4 27" xfId="406"/>
    <cellStyle name="40% - Énfasis4 28" xfId="407"/>
    <cellStyle name="40% - Énfasis4 29" xfId="408"/>
    <cellStyle name="40% - Énfasis4 3" xfId="409"/>
    <cellStyle name="40% - Énfasis4 3 2" xfId="410"/>
    <cellStyle name="40% - Énfasis4 30" xfId="411"/>
    <cellStyle name="40% - Énfasis4 31" xfId="412"/>
    <cellStyle name="40% - Énfasis4 32" xfId="413"/>
    <cellStyle name="40% - Énfasis4 33" xfId="414"/>
    <cellStyle name="40% - Énfasis4 34" xfId="415"/>
    <cellStyle name="40% - Énfasis4 35" xfId="416"/>
    <cellStyle name="40% - Énfasis4 4" xfId="417"/>
    <cellStyle name="40% - Énfasis4 4 2" xfId="418"/>
    <cellStyle name="40% - Énfasis4 5" xfId="419"/>
    <cellStyle name="40% - Énfasis4 5 2" xfId="420"/>
    <cellStyle name="40% - Énfasis4 6" xfId="421"/>
    <cellStyle name="40% - Énfasis4 6 2" xfId="422"/>
    <cellStyle name="40% - Énfasis4 7" xfId="423"/>
    <cellStyle name="40% - Énfasis4 7 2" xfId="424"/>
    <cellStyle name="40% - Énfasis4 8" xfId="425"/>
    <cellStyle name="40% - Énfasis4 8 2" xfId="426"/>
    <cellStyle name="40% - Énfasis4 9" xfId="427"/>
    <cellStyle name="40% - Énfasis4 9 2" xfId="428"/>
    <cellStyle name="40% - Énfasis5 10" xfId="429"/>
    <cellStyle name="40% - Énfasis5 11" xfId="430"/>
    <cellStyle name="40% - Énfasis5 12" xfId="431"/>
    <cellStyle name="40% - Énfasis5 13" xfId="432"/>
    <cellStyle name="40% - Énfasis5 14" xfId="433"/>
    <cellStyle name="40% - Énfasis5 15" xfId="434"/>
    <cellStyle name="40% - Énfasis5 16" xfId="435"/>
    <cellStyle name="40% - Énfasis5 17" xfId="436"/>
    <cellStyle name="40% - Énfasis5 18" xfId="437"/>
    <cellStyle name="40% - Énfasis5 19" xfId="438"/>
    <cellStyle name="40% - Énfasis5 2" xfId="439"/>
    <cellStyle name="40% - Énfasis5 2 2" xfId="440"/>
    <cellStyle name="40% - Énfasis5 20" xfId="441"/>
    <cellStyle name="40% - Énfasis5 21" xfId="442"/>
    <cellStyle name="40% - Énfasis5 22" xfId="443"/>
    <cellStyle name="40% - Énfasis5 23" xfId="444"/>
    <cellStyle name="40% - Énfasis5 24" xfId="445"/>
    <cellStyle name="40% - Énfasis5 25" xfId="446"/>
    <cellStyle name="40% - Énfasis5 26" xfId="447"/>
    <cellStyle name="40% - Énfasis5 27" xfId="448"/>
    <cellStyle name="40% - Énfasis5 28" xfId="449"/>
    <cellStyle name="40% - Énfasis5 29" xfId="450"/>
    <cellStyle name="40% - Énfasis5 3" xfId="451"/>
    <cellStyle name="40% - Énfasis5 3 2" xfId="452"/>
    <cellStyle name="40% - Énfasis5 30" xfId="453"/>
    <cellStyle name="40% - Énfasis5 31" xfId="454"/>
    <cellStyle name="40% - Énfasis5 32" xfId="455"/>
    <cellStyle name="40% - Énfasis5 33" xfId="456"/>
    <cellStyle name="40% - Énfasis5 34" xfId="457"/>
    <cellStyle name="40% - Énfasis5 35" xfId="458"/>
    <cellStyle name="40% - Énfasis5 4" xfId="459"/>
    <cellStyle name="40% - Énfasis5 4 2" xfId="460"/>
    <cellStyle name="40% - Énfasis5 5" xfId="461"/>
    <cellStyle name="40% - Énfasis5 5 2" xfId="462"/>
    <cellStyle name="40% - Énfasis5 6" xfId="463"/>
    <cellStyle name="40% - Énfasis5 6 2" xfId="464"/>
    <cellStyle name="40% - Énfasis5 7" xfId="465"/>
    <cellStyle name="40% - Énfasis5 7 2" xfId="466"/>
    <cellStyle name="40% - Énfasis5 8" xfId="467"/>
    <cellStyle name="40% - Énfasis5 8 2" xfId="468"/>
    <cellStyle name="40% - Énfasis5 9" xfId="469"/>
    <cellStyle name="40% - Énfasis5 9 2" xfId="470"/>
    <cellStyle name="40% - Énfasis6 10" xfId="471"/>
    <cellStyle name="40% - Énfasis6 11" xfId="472"/>
    <cellStyle name="40% - Énfasis6 12" xfId="473"/>
    <cellStyle name="40% - Énfasis6 13" xfId="474"/>
    <cellStyle name="40% - Énfasis6 14" xfId="475"/>
    <cellStyle name="40% - Énfasis6 15" xfId="476"/>
    <cellStyle name="40% - Énfasis6 16" xfId="477"/>
    <cellStyle name="40% - Énfasis6 17" xfId="478"/>
    <cellStyle name="40% - Énfasis6 18" xfId="479"/>
    <cellStyle name="40% - Énfasis6 19" xfId="480"/>
    <cellStyle name="40% - Énfasis6 2" xfId="481"/>
    <cellStyle name="40% - Énfasis6 2 2" xfId="482"/>
    <cellStyle name="40% - Énfasis6 20" xfId="483"/>
    <cellStyle name="40% - Énfasis6 21" xfId="484"/>
    <cellStyle name="40% - Énfasis6 22" xfId="485"/>
    <cellStyle name="40% - Énfasis6 23" xfId="486"/>
    <cellStyle name="40% - Énfasis6 24" xfId="487"/>
    <cellStyle name="40% - Énfasis6 25" xfId="488"/>
    <cellStyle name="40% - Énfasis6 26" xfId="489"/>
    <cellStyle name="40% - Énfasis6 27" xfId="490"/>
    <cellStyle name="40% - Énfasis6 28" xfId="491"/>
    <cellStyle name="40% - Énfasis6 29" xfId="492"/>
    <cellStyle name="40% - Énfasis6 3" xfId="493"/>
    <cellStyle name="40% - Énfasis6 3 2" xfId="494"/>
    <cellStyle name="40% - Énfasis6 30" xfId="495"/>
    <cellStyle name="40% - Énfasis6 31" xfId="496"/>
    <cellStyle name="40% - Énfasis6 32" xfId="497"/>
    <cellStyle name="40% - Énfasis6 33" xfId="498"/>
    <cellStyle name="40% - Énfasis6 34" xfId="499"/>
    <cellStyle name="40% - Énfasis6 35" xfId="500"/>
    <cellStyle name="40% - Énfasis6 4" xfId="501"/>
    <cellStyle name="40% - Énfasis6 4 2" xfId="502"/>
    <cellStyle name="40% - Énfasis6 5" xfId="503"/>
    <cellStyle name="40% - Énfasis6 5 2" xfId="504"/>
    <cellStyle name="40% - Énfasis6 6" xfId="505"/>
    <cellStyle name="40% - Énfasis6 6 2" xfId="506"/>
    <cellStyle name="40% - Énfasis6 7" xfId="507"/>
    <cellStyle name="40% - Énfasis6 7 2" xfId="508"/>
    <cellStyle name="40% - Énfasis6 8" xfId="509"/>
    <cellStyle name="40% - Énfasis6 8 2" xfId="510"/>
    <cellStyle name="40% - Énfasis6 9" xfId="511"/>
    <cellStyle name="40% - Énfasis6 9 2" xfId="512"/>
    <cellStyle name="60% - Accent1" xfId="1818"/>
    <cellStyle name="60% - Accent2" xfId="1819"/>
    <cellStyle name="60% - Accent3" xfId="1820"/>
    <cellStyle name="60% - Accent4" xfId="1821"/>
    <cellStyle name="60% - Accent5" xfId="1822"/>
    <cellStyle name="60% - Accent6" xfId="1823"/>
    <cellStyle name="60% - Énfasis1 10" xfId="513"/>
    <cellStyle name="60% - Énfasis1 11" xfId="514"/>
    <cellStyle name="60% - Énfasis1 12" xfId="515"/>
    <cellStyle name="60% - Énfasis1 13" xfId="516"/>
    <cellStyle name="60% - Énfasis1 14" xfId="517"/>
    <cellStyle name="60% - Énfasis1 15" xfId="518"/>
    <cellStyle name="60% - Énfasis1 16" xfId="519"/>
    <cellStyle name="60% - Énfasis1 17" xfId="520"/>
    <cellStyle name="60% - Énfasis1 18" xfId="521"/>
    <cellStyle name="60% - Énfasis1 19" xfId="522"/>
    <cellStyle name="60% - Énfasis1 2" xfId="523"/>
    <cellStyle name="60% - Énfasis1 20" xfId="524"/>
    <cellStyle name="60% - Énfasis1 21" xfId="525"/>
    <cellStyle name="60% - Énfasis1 22" xfId="526"/>
    <cellStyle name="60% - Énfasis1 23" xfId="527"/>
    <cellStyle name="60% - Énfasis1 24" xfId="528"/>
    <cellStyle name="60% - Énfasis1 25" xfId="529"/>
    <cellStyle name="60% - Énfasis1 26" xfId="530"/>
    <cellStyle name="60% - Énfasis1 27" xfId="531"/>
    <cellStyle name="60% - Énfasis1 28" xfId="532"/>
    <cellStyle name="60% - Énfasis1 29" xfId="533"/>
    <cellStyle name="60% - Énfasis1 3" xfId="534"/>
    <cellStyle name="60% - Énfasis1 30" xfId="535"/>
    <cellStyle name="60% - Énfasis1 31" xfId="536"/>
    <cellStyle name="60% - Énfasis1 32" xfId="537"/>
    <cellStyle name="60% - Énfasis1 33" xfId="538"/>
    <cellStyle name="60% - Énfasis1 34" xfId="539"/>
    <cellStyle name="60% - Énfasis1 35" xfId="540"/>
    <cellStyle name="60% - Énfasis1 4" xfId="541"/>
    <cellStyle name="60% - Énfasis1 5" xfId="542"/>
    <cellStyle name="60% - Énfasis1 6" xfId="543"/>
    <cellStyle name="60% - Énfasis1 7" xfId="544"/>
    <cellStyle name="60% - Énfasis1 8" xfId="545"/>
    <cellStyle name="60% - Énfasis1 9" xfId="546"/>
    <cellStyle name="60% - Énfasis2 10" xfId="547"/>
    <cellStyle name="60% - Énfasis2 11" xfId="548"/>
    <cellStyle name="60% - Énfasis2 12" xfId="549"/>
    <cellStyle name="60% - Énfasis2 13" xfId="550"/>
    <cellStyle name="60% - Énfasis2 14" xfId="551"/>
    <cellStyle name="60% - Énfasis2 15" xfId="552"/>
    <cellStyle name="60% - Énfasis2 16" xfId="553"/>
    <cellStyle name="60% - Énfasis2 17" xfId="554"/>
    <cellStyle name="60% - Énfasis2 18" xfId="555"/>
    <cellStyle name="60% - Énfasis2 19" xfId="556"/>
    <cellStyle name="60% - Énfasis2 2" xfId="557"/>
    <cellStyle name="60% - Énfasis2 20" xfId="558"/>
    <cellStyle name="60% - Énfasis2 21" xfId="559"/>
    <cellStyle name="60% - Énfasis2 22" xfId="560"/>
    <cellStyle name="60% - Énfasis2 23" xfId="561"/>
    <cellStyle name="60% - Énfasis2 24" xfId="562"/>
    <cellStyle name="60% - Énfasis2 25" xfId="563"/>
    <cellStyle name="60% - Énfasis2 26" xfId="564"/>
    <cellStyle name="60% - Énfasis2 27" xfId="565"/>
    <cellStyle name="60% - Énfasis2 28" xfId="566"/>
    <cellStyle name="60% - Énfasis2 29" xfId="567"/>
    <cellStyle name="60% - Énfasis2 3" xfId="568"/>
    <cellStyle name="60% - Énfasis2 30" xfId="569"/>
    <cellStyle name="60% - Énfasis2 31" xfId="570"/>
    <cellStyle name="60% - Énfasis2 32" xfId="571"/>
    <cellStyle name="60% - Énfasis2 33" xfId="572"/>
    <cellStyle name="60% - Énfasis2 34" xfId="573"/>
    <cellStyle name="60% - Énfasis2 35" xfId="574"/>
    <cellStyle name="60% - Énfasis2 4" xfId="575"/>
    <cellStyle name="60% - Énfasis2 5" xfId="576"/>
    <cellStyle name="60% - Énfasis2 6" xfId="577"/>
    <cellStyle name="60% - Énfasis2 7" xfId="578"/>
    <cellStyle name="60% - Énfasis2 8" xfId="579"/>
    <cellStyle name="60% - Énfasis2 9" xfId="580"/>
    <cellStyle name="60% - Énfasis3 10" xfId="581"/>
    <cellStyle name="60% - Énfasis3 11" xfId="582"/>
    <cellStyle name="60% - Énfasis3 12" xfId="583"/>
    <cellStyle name="60% - Énfasis3 13" xfId="584"/>
    <cellStyle name="60% - Énfasis3 14" xfId="585"/>
    <cellStyle name="60% - Énfasis3 15" xfId="586"/>
    <cellStyle name="60% - Énfasis3 16" xfId="587"/>
    <cellStyle name="60% - Énfasis3 17" xfId="588"/>
    <cellStyle name="60% - Énfasis3 18" xfId="589"/>
    <cellStyle name="60% - Énfasis3 19" xfId="590"/>
    <cellStyle name="60% - Énfasis3 2" xfId="591"/>
    <cellStyle name="60% - Énfasis3 20" xfId="592"/>
    <cellStyle name="60% - Énfasis3 21" xfId="593"/>
    <cellStyle name="60% - Énfasis3 22" xfId="594"/>
    <cellStyle name="60% - Énfasis3 23" xfId="595"/>
    <cellStyle name="60% - Énfasis3 24" xfId="596"/>
    <cellStyle name="60% - Énfasis3 25" xfId="597"/>
    <cellStyle name="60% - Énfasis3 26" xfId="598"/>
    <cellStyle name="60% - Énfasis3 27" xfId="599"/>
    <cellStyle name="60% - Énfasis3 28" xfId="600"/>
    <cellStyle name="60% - Énfasis3 29" xfId="601"/>
    <cellStyle name="60% - Énfasis3 3" xfId="602"/>
    <cellStyle name="60% - Énfasis3 30" xfId="603"/>
    <cellStyle name="60% - Énfasis3 31" xfId="604"/>
    <cellStyle name="60% - Énfasis3 32" xfId="605"/>
    <cellStyle name="60% - Énfasis3 33" xfId="606"/>
    <cellStyle name="60% - Énfasis3 34" xfId="607"/>
    <cellStyle name="60% - Énfasis3 35" xfId="608"/>
    <cellStyle name="60% - Énfasis3 4" xfId="609"/>
    <cellStyle name="60% - Énfasis3 5" xfId="610"/>
    <cellStyle name="60% - Énfasis3 6" xfId="611"/>
    <cellStyle name="60% - Énfasis3 7" xfId="612"/>
    <cellStyle name="60% - Énfasis3 8" xfId="613"/>
    <cellStyle name="60% - Énfasis3 9" xfId="614"/>
    <cellStyle name="60% - Énfasis4 10" xfId="615"/>
    <cellStyle name="60% - Énfasis4 11" xfId="616"/>
    <cellStyle name="60% - Énfasis4 12" xfId="617"/>
    <cellStyle name="60% - Énfasis4 13" xfId="618"/>
    <cellStyle name="60% - Énfasis4 14" xfId="619"/>
    <cellStyle name="60% - Énfasis4 15" xfId="620"/>
    <cellStyle name="60% - Énfasis4 16" xfId="621"/>
    <cellStyle name="60% - Énfasis4 17" xfId="622"/>
    <cellStyle name="60% - Énfasis4 18" xfId="623"/>
    <cellStyle name="60% - Énfasis4 19" xfId="624"/>
    <cellStyle name="60% - Énfasis4 2" xfId="625"/>
    <cellStyle name="60% - Énfasis4 20" xfId="626"/>
    <cellStyle name="60% - Énfasis4 21" xfId="627"/>
    <cellStyle name="60% - Énfasis4 22" xfId="628"/>
    <cellStyle name="60% - Énfasis4 23" xfId="629"/>
    <cellStyle name="60% - Énfasis4 24" xfId="630"/>
    <cellStyle name="60% - Énfasis4 25" xfId="631"/>
    <cellStyle name="60% - Énfasis4 26" xfId="632"/>
    <cellStyle name="60% - Énfasis4 27" xfId="633"/>
    <cellStyle name="60% - Énfasis4 28" xfId="634"/>
    <cellStyle name="60% - Énfasis4 29" xfId="635"/>
    <cellStyle name="60% - Énfasis4 3" xfId="636"/>
    <cellStyle name="60% - Énfasis4 30" xfId="637"/>
    <cellStyle name="60% - Énfasis4 31" xfId="638"/>
    <cellStyle name="60% - Énfasis4 32" xfId="639"/>
    <cellStyle name="60% - Énfasis4 33" xfId="640"/>
    <cellStyle name="60% - Énfasis4 34" xfId="641"/>
    <cellStyle name="60% - Énfasis4 35" xfId="642"/>
    <cellStyle name="60% - Énfasis4 4" xfId="643"/>
    <cellStyle name="60% - Énfasis4 5" xfId="644"/>
    <cellStyle name="60% - Énfasis4 6" xfId="645"/>
    <cellStyle name="60% - Énfasis4 7" xfId="646"/>
    <cellStyle name="60% - Énfasis4 8" xfId="647"/>
    <cellStyle name="60% - Énfasis4 9" xfId="648"/>
    <cellStyle name="60% - Énfasis5 10" xfId="649"/>
    <cellStyle name="60% - Énfasis5 11" xfId="650"/>
    <cellStyle name="60% - Énfasis5 12" xfId="651"/>
    <cellStyle name="60% - Énfasis5 13" xfId="652"/>
    <cellStyle name="60% - Énfasis5 14" xfId="653"/>
    <cellStyle name="60% - Énfasis5 15" xfId="654"/>
    <cellStyle name="60% - Énfasis5 16" xfId="655"/>
    <cellStyle name="60% - Énfasis5 17" xfId="656"/>
    <cellStyle name="60% - Énfasis5 18" xfId="657"/>
    <cellStyle name="60% - Énfasis5 19" xfId="658"/>
    <cellStyle name="60% - Énfasis5 2" xfId="659"/>
    <cellStyle name="60% - Énfasis5 20" xfId="660"/>
    <cellStyle name="60% - Énfasis5 21" xfId="661"/>
    <cellStyle name="60% - Énfasis5 22" xfId="662"/>
    <cellStyle name="60% - Énfasis5 23" xfId="663"/>
    <cellStyle name="60% - Énfasis5 24" xfId="664"/>
    <cellStyle name="60% - Énfasis5 25" xfId="665"/>
    <cellStyle name="60% - Énfasis5 26" xfId="666"/>
    <cellStyle name="60% - Énfasis5 27" xfId="667"/>
    <cellStyle name="60% - Énfasis5 28" xfId="668"/>
    <cellStyle name="60% - Énfasis5 29" xfId="669"/>
    <cellStyle name="60% - Énfasis5 3" xfId="670"/>
    <cellStyle name="60% - Énfasis5 30" xfId="671"/>
    <cellStyle name="60% - Énfasis5 31" xfId="672"/>
    <cellStyle name="60% - Énfasis5 32" xfId="673"/>
    <cellStyle name="60% - Énfasis5 33" xfId="674"/>
    <cellStyle name="60% - Énfasis5 34" xfId="675"/>
    <cellStyle name="60% - Énfasis5 35" xfId="676"/>
    <cellStyle name="60% - Énfasis5 4" xfId="677"/>
    <cellStyle name="60% - Énfasis5 5" xfId="678"/>
    <cellStyle name="60% - Énfasis5 6" xfId="679"/>
    <cellStyle name="60% - Énfasis5 7" xfId="680"/>
    <cellStyle name="60% - Énfasis5 8" xfId="681"/>
    <cellStyle name="60% - Énfasis5 9" xfId="682"/>
    <cellStyle name="60% - Énfasis6 10" xfId="683"/>
    <cellStyle name="60% - Énfasis6 11" xfId="684"/>
    <cellStyle name="60% - Énfasis6 12" xfId="685"/>
    <cellStyle name="60% - Énfasis6 13" xfId="686"/>
    <cellStyle name="60% - Énfasis6 14" xfId="687"/>
    <cellStyle name="60% - Énfasis6 15" xfId="688"/>
    <cellStyle name="60% - Énfasis6 16" xfId="689"/>
    <cellStyle name="60% - Énfasis6 17" xfId="690"/>
    <cellStyle name="60% - Énfasis6 18" xfId="691"/>
    <cellStyle name="60% - Énfasis6 19" xfId="692"/>
    <cellStyle name="60% - Énfasis6 2" xfId="693"/>
    <cellStyle name="60% - Énfasis6 20" xfId="694"/>
    <cellStyle name="60% - Énfasis6 21" xfId="695"/>
    <cellStyle name="60% - Énfasis6 22" xfId="696"/>
    <cellStyle name="60% - Énfasis6 23" xfId="697"/>
    <cellStyle name="60% - Énfasis6 24" xfId="698"/>
    <cellStyle name="60% - Énfasis6 25" xfId="699"/>
    <cellStyle name="60% - Énfasis6 26" xfId="700"/>
    <cellStyle name="60% - Énfasis6 27" xfId="701"/>
    <cellStyle name="60% - Énfasis6 28" xfId="702"/>
    <cellStyle name="60% - Énfasis6 29" xfId="703"/>
    <cellStyle name="60% - Énfasis6 3" xfId="704"/>
    <cellStyle name="60% - Énfasis6 30" xfId="705"/>
    <cellStyle name="60% - Énfasis6 31" xfId="706"/>
    <cellStyle name="60% - Énfasis6 32" xfId="707"/>
    <cellStyle name="60% - Énfasis6 33" xfId="708"/>
    <cellStyle name="60% - Énfasis6 34" xfId="709"/>
    <cellStyle name="60% - Énfasis6 35" xfId="710"/>
    <cellStyle name="60% - Énfasis6 4" xfId="711"/>
    <cellStyle name="60% - Énfasis6 5" xfId="712"/>
    <cellStyle name="60% - Énfasis6 6" xfId="713"/>
    <cellStyle name="60% - Énfasis6 7" xfId="714"/>
    <cellStyle name="60% - Énfasis6 8" xfId="715"/>
    <cellStyle name="60% - Énfasis6 9" xfId="716"/>
    <cellStyle name="Accent1" xfId="1824"/>
    <cellStyle name="Accent1 - 20%" xfId="1825"/>
    <cellStyle name="Accent1 - 40%" xfId="1826"/>
    <cellStyle name="Accent1 - 60%" xfId="1827"/>
    <cellStyle name="Accent2" xfId="1828"/>
    <cellStyle name="Accent2 - 20%" xfId="1829"/>
    <cellStyle name="Accent2 - 40%" xfId="1830"/>
    <cellStyle name="Accent2 - 60%" xfId="1831"/>
    <cellStyle name="Accent3" xfId="1832"/>
    <cellStyle name="Accent3 - 20%" xfId="1833"/>
    <cellStyle name="Accent3 - 40%" xfId="1834"/>
    <cellStyle name="Accent3 - 60%" xfId="1835"/>
    <cellStyle name="Accent3_RESUMEN" xfId="1836"/>
    <cellStyle name="Accent4" xfId="1837"/>
    <cellStyle name="Accent4 - 20%" xfId="1838"/>
    <cellStyle name="Accent4 - 40%" xfId="1839"/>
    <cellStyle name="Accent4 - 60%" xfId="1840"/>
    <cellStyle name="Accent4_RESUMEN" xfId="1841"/>
    <cellStyle name="Accent5" xfId="1842"/>
    <cellStyle name="Accent5 - 20%" xfId="1843"/>
    <cellStyle name="Accent5 - 40%" xfId="1844"/>
    <cellStyle name="Accent5 - 60%" xfId="1845"/>
    <cellStyle name="Accent5_RESUMEN" xfId="1846"/>
    <cellStyle name="Accent6" xfId="1847"/>
    <cellStyle name="Accent6 - 20%" xfId="1848"/>
    <cellStyle name="Accent6 - 40%" xfId="1849"/>
    <cellStyle name="Accent6 - 60%" xfId="1850"/>
    <cellStyle name="Accent6_RESUMEN" xfId="1851"/>
    <cellStyle name="Bad" xfId="1852"/>
    <cellStyle name="Buena 10" xfId="717"/>
    <cellStyle name="Buena 11" xfId="718"/>
    <cellStyle name="Buena 12" xfId="719"/>
    <cellStyle name="Buena 13" xfId="720"/>
    <cellStyle name="Buena 14" xfId="721"/>
    <cellStyle name="Buena 15" xfId="722"/>
    <cellStyle name="Buena 16" xfId="723"/>
    <cellStyle name="Buena 17" xfId="724"/>
    <cellStyle name="Buena 18" xfId="725"/>
    <cellStyle name="Buena 19" xfId="726"/>
    <cellStyle name="Buena 2" xfId="727"/>
    <cellStyle name="Buena 20" xfId="728"/>
    <cellStyle name="Buena 21" xfId="729"/>
    <cellStyle name="Buena 22" xfId="730"/>
    <cellStyle name="Buena 23" xfId="731"/>
    <cellStyle name="Buena 24" xfId="732"/>
    <cellStyle name="Buena 25" xfId="733"/>
    <cellStyle name="Buena 26" xfId="734"/>
    <cellStyle name="Buena 27" xfId="735"/>
    <cellStyle name="Buena 28" xfId="736"/>
    <cellStyle name="Buena 29" xfId="737"/>
    <cellStyle name="Buena 3" xfId="738"/>
    <cellStyle name="Buena 30" xfId="739"/>
    <cellStyle name="Buena 31" xfId="740"/>
    <cellStyle name="Buena 32" xfId="741"/>
    <cellStyle name="Buena 33" xfId="742"/>
    <cellStyle name="Buena 34" xfId="743"/>
    <cellStyle name="Buena 35" xfId="744"/>
    <cellStyle name="Buena 4" xfId="745"/>
    <cellStyle name="Buena 5" xfId="746"/>
    <cellStyle name="Buena 6" xfId="747"/>
    <cellStyle name="Buena 7" xfId="748"/>
    <cellStyle name="Buena 8" xfId="749"/>
    <cellStyle name="Buena 9" xfId="750"/>
    <cellStyle name="Calculation" xfId="1853"/>
    <cellStyle name="Cálculo 10" xfId="751"/>
    <cellStyle name="Cálculo 11" xfId="752"/>
    <cellStyle name="Cálculo 12" xfId="753"/>
    <cellStyle name="Cálculo 13" xfId="754"/>
    <cellStyle name="Cálculo 14" xfId="755"/>
    <cellStyle name="Cálculo 15" xfId="756"/>
    <cellStyle name="Cálculo 16" xfId="757"/>
    <cellStyle name="Cálculo 17" xfId="758"/>
    <cellStyle name="Cálculo 18" xfId="759"/>
    <cellStyle name="Cálculo 19" xfId="760"/>
    <cellStyle name="Cálculo 2" xfId="761"/>
    <cellStyle name="Cálculo 20" xfId="762"/>
    <cellStyle name="Cálculo 21" xfId="763"/>
    <cellStyle name="Cálculo 22" xfId="764"/>
    <cellStyle name="Cálculo 23" xfId="765"/>
    <cellStyle name="Cálculo 24" xfId="766"/>
    <cellStyle name="Cálculo 25" xfId="767"/>
    <cellStyle name="Cálculo 26" xfId="768"/>
    <cellStyle name="Cálculo 27" xfId="769"/>
    <cellStyle name="Cálculo 28" xfId="770"/>
    <cellStyle name="Cálculo 29" xfId="771"/>
    <cellStyle name="Cálculo 3" xfId="772"/>
    <cellStyle name="Cálculo 30" xfId="773"/>
    <cellStyle name="Cálculo 31" xfId="774"/>
    <cellStyle name="Cálculo 32" xfId="775"/>
    <cellStyle name="Cálculo 33" xfId="776"/>
    <cellStyle name="Cálculo 34" xfId="777"/>
    <cellStyle name="Cálculo 35" xfId="778"/>
    <cellStyle name="Cálculo 4" xfId="779"/>
    <cellStyle name="Cálculo 5" xfId="780"/>
    <cellStyle name="Cálculo 6" xfId="781"/>
    <cellStyle name="Cálculo 7" xfId="782"/>
    <cellStyle name="Cálculo 8" xfId="783"/>
    <cellStyle name="Cálculo 9" xfId="784"/>
    <cellStyle name="Cancel" xfId="1854"/>
    <cellStyle name="Celda de comprobación 10" xfId="785"/>
    <cellStyle name="Celda de comprobación 11" xfId="786"/>
    <cellStyle name="Celda de comprobación 12" xfId="787"/>
    <cellStyle name="Celda de comprobación 13" xfId="788"/>
    <cellStyle name="Celda de comprobación 14" xfId="789"/>
    <cellStyle name="Celda de comprobación 15" xfId="790"/>
    <cellStyle name="Celda de comprobación 16" xfId="791"/>
    <cellStyle name="Celda de comprobación 17" xfId="792"/>
    <cellStyle name="Celda de comprobación 18" xfId="793"/>
    <cellStyle name="Celda de comprobación 19" xfId="794"/>
    <cellStyle name="Celda de comprobación 2" xfId="795"/>
    <cellStyle name="Celda de comprobación 20" xfId="796"/>
    <cellStyle name="Celda de comprobación 21" xfId="797"/>
    <cellStyle name="Celda de comprobación 22" xfId="798"/>
    <cellStyle name="Celda de comprobación 23" xfId="799"/>
    <cellStyle name="Celda de comprobación 24" xfId="800"/>
    <cellStyle name="Celda de comprobación 25" xfId="801"/>
    <cellStyle name="Celda de comprobación 26" xfId="802"/>
    <cellStyle name="Celda de comprobación 27" xfId="803"/>
    <cellStyle name="Celda de comprobación 28" xfId="804"/>
    <cellStyle name="Celda de comprobación 29" xfId="805"/>
    <cellStyle name="Celda de comprobación 3" xfId="806"/>
    <cellStyle name="Celda de comprobación 30" xfId="807"/>
    <cellStyle name="Celda de comprobación 31" xfId="808"/>
    <cellStyle name="Celda de comprobación 32" xfId="809"/>
    <cellStyle name="Celda de comprobación 33" xfId="810"/>
    <cellStyle name="Celda de comprobación 34" xfId="811"/>
    <cellStyle name="Celda de comprobación 35" xfId="812"/>
    <cellStyle name="Celda de comprobación 4" xfId="813"/>
    <cellStyle name="Celda de comprobación 5" xfId="814"/>
    <cellStyle name="Celda de comprobación 6" xfId="815"/>
    <cellStyle name="Celda de comprobación 7" xfId="816"/>
    <cellStyle name="Celda de comprobación 8" xfId="817"/>
    <cellStyle name="Celda de comprobación 9" xfId="818"/>
    <cellStyle name="Celda vinculada 10" xfId="819"/>
    <cellStyle name="Celda vinculada 11" xfId="820"/>
    <cellStyle name="Celda vinculada 12" xfId="821"/>
    <cellStyle name="Celda vinculada 13" xfId="822"/>
    <cellStyle name="Celda vinculada 14" xfId="823"/>
    <cellStyle name="Celda vinculada 15" xfId="824"/>
    <cellStyle name="Celda vinculada 16" xfId="825"/>
    <cellStyle name="Celda vinculada 17" xfId="826"/>
    <cellStyle name="Celda vinculada 18" xfId="827"/>
    <cellStyle name="Celda vinculada 19" xfId="828"/>
    <cellStyle name="Celda vinculada 2" xfId="829"/>
    <cellStyle name="Celda vinculada 20" xfId="830"/>
    <cellStyle name="Celda vinculada 21" xfId="831"/>
    <cellStyle name="Celda vinculada 22" xfId="832"/>
    <cellStyle name="Celda vinculada 23" xfId="833"/>
    <cellStyle name="Celda vinculada 24" xfId="834"/>
    <cellStyle name="Celda vinculada 25" xfId="835"/>
    <cellStyle name="Celda vinculada 26" xfId="836"/>
    <cellStyle name="Celda vinculada 27" xfId="837"/>
    <cellStyle name="Celda vinculada 28" xfId="838"/>
    <cellStyle name="Celda vinculada 29" xfId="839"/>
    <cellStyle name="Celda vinculada 3" xfId="840"/>
    <cellStyle name="Celda vinculada 30" xfId="841"/>
    <cellStyle name="Celda vinculada 31" xfId="842"/>
    <cellStyle name="Celda vinculada 32" xfId="843"/>
    <cellStyle name="Celda vinculada 33" xfId="844"/>
    <cellStyle name="Celda vinculada 34" xfId="845"/>
    <cellStyle name="Celda vinculada 35" xfId="846"/>
    <cellStyle name="Celda vinculada 4" xfId="847"/>
    <cellStyle name="Celda vinculada 5" xfId="848"/>
    <cellStyle name="Celda vinculada 6" xfId="849"/>
    <cellStyle name="Celda vinculada 7" xfId="850"/>
    <cellStyle name="Celda vinculada 8" xfId="851"/>
    <cellStyle name="Celda vinculada 9" xfId="852"/>
    <cellStyle name="Check Cell" xfId="1855"/>
    <cellStyle name="Diseño" xfId="853"/>
    <cellStyle name="Diseño 2" xfId="1856"/>
    <cellStyle name="Emphasis 1" xfId="1857"/>
    <cellStyle name="Emphasis 2" xfId="1858"/>
    <cellStyle name="Emphasis 3" xfId="1859"/>
    <cellStyle name="Encabezado 4 10" xfId="854"/>
    <cellStyle name="Encabezado 4 11" xfId="855"/>
    <cellStyle name="Encabezado 4 12" xfId="856"/>
    <cellStyle name="Encabezado 4 13" xfId="857"/>
    <cellStyle name="Encabezado 4 14" xfId="858"/>
    <cellStyle name="Encabezado 4 15" xfId="859"/>
    <cellStyle name="Encabezado 4 16" xfId="860"/>
    <cellStyle name="Encabezado 4 17" xfId="861"/>
    <cellStyle name="Encabezado 4 18" xfId="862"/>
    <cellStyle name="Encabezado 4 19" xfId="863"/>
    <cellStyle name="Encabezado 4 2" xfId="864"/>
    <cellStyle name="Encabezado 4 20" xfId="865"/>
    <cellStyle name="Encabezado 4 21" xfId="866"/>
    <cellStyle name="Encabezado 4 22" xfId="867"/>
    <cellStyle name="Encabezado 4 23" xfId="868"/>
    <cellStyle name="Encabezado 4 24" xfId="869"/>
    <cellStyle name="Encabezado 4 25" xfId="870"/>
    <cellStyle name="Encabezado 4 26" xfId="871"/>
    <cellStyle name="Encabezado 4 27" xfId="872"/>
    <cellStyle name="Encabezado 4 28" xfId="873"/>
    <cellStyle name="Encabezado 4 29" xfId="874"/>
    <cellStyle name="Encabezado 4 3" xfId="875"/>
    <cellStyle name="Encabezado 4 30" xfId="876"/>
    <cellStyle name="Encabezado 4 31" xfId="877"/>
    <cellStyle name="Encabezado 4 32" xfId="878"/>
    <cellStyle name="Encabezado 4 33" xfId="879"/>
    <cellStyle name="Encabezado 4 34" xfId="880"/>
    <cellStyle name="Encabezado 4 35" xfId="881"/>
    <cellStyle name="Encabezado 4 4" xfId="882"/>
    <cellStyle name="Encabezado 4 5" xfId="883"/>
    <cellStyle name="Encabezado 4 6" xfId="884"/>
    <cellStyle name="Encabezado 4 7" xfId="885"/>
    <cellStyle name="Encabezado 4 8" xfId="886"/>
    <cellStyle name="Encabezado 4 9" xfId="887"/>
    <cellStyle name="Énfasis1 10" xfId="888"/>
    <cellStyle name="Énfasis1 11" xfId="889"/>
    <cellStyle name="Énfasis1 12" xfId="890"/>
    <cellStyle name="Énfasis1 13" xfId="891"/>
    <cellStyle name="Énfasis1 14" xfId="892"/>
    <cellStyle name="Énfasis1 15" xfId="893"/>
    <cellStyle name="Énfasis1 16" xfId="894"/>
    <cellStyle name="Énfasis1 17" xfId="895"/>
    <cellStyle name="Énfasis1 18" xfId="896"/>
    <cellStyle name="Énfasis1 19" xfId="897"/>
    <cellStyle name="Énfasis1 2" xfId="898"/>
    <cellStyle name="Énfasis1 20" xfId="899"/>
    <cellStyle name="Énfasis1 21" xfId="900"/>
    <cellStyle name="Énfasis1 22" xfId="901"/>
    <cellStyle name="Énfasis1 23" xfId="902"/>
    <cellStyle name="Énfasis1 24" xfId="903"/>
    <cellStyle name="Énfasis1 25" xfId="904"/>
    <cellStyle name="Énfasis1 26" xfId="905"/>
    <cellStyle name="Énfasis1 27" xfId="906"/>
    <cellStyle name="Énfasis1 28" xfId="907"/>
    <cellStyle name="Énfasis1 29" xfId="908"/>
    <cellStyle name="Énfasis1 3" xfId="909"/>
    <cellStyle name="Énfasis1 30" xfId="910"/>
    <cellStyle name="Énfasis1 31" xfId="911"/>
    <cellStyle name="Énfasis1 32" xfId="912"/>
    <cellStyle name="Énfasis1 33" xfId="913"/>
    <cellStyle name="Énfasis1 34" xfId="914"/>
    <cellStyle name="Énfasis1 35" xfId="915"/>
    <cellStyle name="Énfasis1 4" xfId="916"/>
    <cellStyle name="Énfasis1 5" xfId="917"/>
    <cellStyle name="Énfasis1 6" xfId="918"/>
    <cellStyle name="Énfasis1 7" xfId="919"/>
    <cellStyle name="Énfasis1 8" xfId="920"/>
    <cellStyle name="Énfasis1 9" xfId="921"/>
    <cellStyle name="Énfasis2 10" xfId="922"/>
    <cellStyle name="Énfasis2 11" xfId="923"/>
    <cellStyle name="Énfasis2 12" xfId="924"/>
    <cellStyle name="Énfasis2 13" xfId="925"/>
    <cellStyle name="Énfasis2 14" xfId="926"/>
    <cellStyle name="Énfasis2 15" xfId="927"/>
    <cellStyle name="Énfasis2 16" xfId="928"/>
    <cellStyle name="Énfasis2 17" xfId="929"/>
    <cellStyle name="Énfasis2 18" xfId="930"/>
    <cellStyle name="Énfasis2 19" xfId="931"/>
    <cellStyle name="Énfasis2 2" xfId="932"/>
    <cellStyle name="Énfasis2 20" xfId="933"/>
    <cellStyle name="Énfasis2 21" xfId="934"/>
    <cellStyle name="Énfasis2 22" xfId="935"/>
    <cellStyle name="Énfasis2 23" xfId="936"/>
    <cellStyle name="Énfasis2 24" xfId="937"/>
    <cellStyle name="Énfasis2 25" xfId="938"/>
    <cellStyle name="Énfasis2 26" xfId="939"/>
    <cellStyle name="Énfasis2 27" xfId="940"/>
    <cellStyle name="Énfasis2 28" xfId="941"/>
    <cellStyle name="Énfasis2 29" xfId="942"/>
    <cellStyle name="Énfasis2 3" xfId="943"/>
    <cellStyle name="Énfasis2 30" xfId="944"/>
    <cellStyle name="Énfasis2 31" xfId="945"/>
    <cellStyle name="Énfasis2 32" xfId="946"/>
    <cellStyle name="Énfasis2 33" xfId="947"/>
    <cellStyle name="Énfasis2 34" xfId="948"/>
    <cellStyle name="Énfasis2 35" xfId="949"/>
    <cellStyle name="Énfasis2 4" xfId="950"/>
    <cellStyle name="Énfasis2 5" xfId="951"/>
    <cellStyle name="Énfasis2 6" xfId="952"/>
    <cellStyle name="Énfasis2 7" xfId="953"/>
    <cellStyle name="Énfasis2 8" xfId="954"/>
    <cellStyle name="Énfasis2 9" xfId="955"/>
    <cellStyle name="Énfasis3 10" xfId="956"/>
    <cellStyle name="Énfasis3 11" xfId="957"/>
    <cellStyle name="Énfasis3 12" xfId="958"/>
    <cellStyle name="Énfasis3 13" xfId="959"/>
    <cellStyle name="Énfasis3 14" xfId="960"/>
    <cellStyle name="Énfasis3 15" xfId="961"/>
    <cellStyle name="Énfasis3 16" xfId="962"/>
    <cellStyle name="Énfasis3 17" xfId="963"/>
    <cellStyle name="Énfasis3 18" xfId="964"/>
    <cellStyle name="Énfasis3 19" xfId="965"/>
    <cellStyle name="Énfasis3 2" xfId="966"/>
    <cellStyle name="Énfasis3 20" xfId="967"/>
    <cellStyle name="Énfasis3 21" xfId="968"/>
    <cellStyle name="Énfasis3 22" xfId="969"/>
    <cellStyle name="Énfasis3 23" xfId="970"/>
    <cellStyle name="Énfasis3 24" xfId="971"/>
    <cellStyle name="Énfasis3 25" xfId="972"/>
    <cellStyle name="Énfasis3 26" xfId="973"/>
    <cellStyle name="Énfasis3 27" xfId="974"/>
    <cellStyle name="Énfasis3 28" xfId="975"/>
    <cellStyle name="Énfasis3 29" xfId="976"/>
    <cellStyle name="Énfasis3 3" xfId="977"/>
    <cellStyle name="Énfasis3 30" xfId="978"/>
    <cellStyle name="Énfasis3 31" xfId="979"/>
    <cellStyle name="Énfasis3 32" xfId="980"/>
    <cellStyle name="Énfasis3 33" xfId="981"/>
    <cellStyle name="Énfasis3 34" xfId="982"/>
    <cellStyle name="Énfasis3 35" xfId="983"/>
    <cellStyle name="Énfasis3 4" xfId="984"/>
    <cellStyle name="Énfasis3 5" xfId="985"/>
    <cellStyle name="Énfasis3 6" xfId="986"/>
    <cellStyle name="Énfasis3 7" xfId="987"/>
    <cellStyle name="Énfasis3 8" xfId="988"/>
    <cellStyle name="Énfasis3 9" xfId="989"/>
    <cellStyle name="Énfasis4 10" xfId="990"/>
    <cellStyle name="Énfasis4 11" xfId="991"/>
    <cellStyle name="Énfasis4 12" xfId="992"/>
    <cellStyle name="Énfasis4 13" xfId="993"/>
    <cellStyle name="Énfasis4 14" xfId="994"/>
    <cellStyle name="Énfasis4 15" xfId="995"/>
    <cellStyle name="Énfasis4 16" xfId="996"/>
    <cellStyle name="Énfasis4 17" xfId="997"/>
    <cellStyle name="Énfasis4 18" xfId="998"/>
    <cellStyle name="Énfasis4 19" xfId="999"/>
    <cellStyle name="Énfasis4 2" xfId="1000"/>
    <cellStyle name="Énfasis4 20" xfId="1001"/>
    <cellStyle name="Énfasis4 21" xfId="1002"/>
    <cellStyle name="Énfasis4 22" xfId="1003"/>
    <cellStyle name="Énfasis4 23" xfId="1004"/>
    <cellStyle name="Énfasis4 24" xfId="1005"/>
    <cellStyle name="Énfasis4 25" xfId="1006"/>
    <cellStyle name="Énfasis4 26" xfId="1007"/>
    <cellStyle name="Énfasis4 27" xfId="1008"/>
    <cellStyle name="Énfasis4 28" xfId="1009"/>
    <cellStyle name="Énfasis4 29" xfId="1010"/>
    <cellStyle name="Énfasis4 3" xfId="1011"/>
    <cellStyle name="Énfasis4 30" xfId="1012"/>
    <cellStyle name="Énfasis4 31" xfId="1013"/>
    <cellStyle name="Énfasis4 32" xfId="1014"/>
    <cellStyle name="Énfasis4 33" xfId="1015"/>
    <cellStyle name="Énfasis4 34" xfId="1016"/>
    <cellStyle name="Énfasis4 35" xfId="1017"/>
    <cellStyle name="Énfasis4 4" xfId="1018"/>
    <cellStyle name="Énfasis4 5" xfId="1019"/>
    <cellStyle name="Énfasis4 6" xfId="1020"/>
    <cellStyle name="Énfasis4 7" xfId="1021"/>
    <cellStyle name="Énfasis4 8" xfId="1022"/>
    <cellStyle name="Énfasis4 9" xfId="1023"/>
    <cellStyle name="Énfasis5 10" xfId="1024"/>
    <cellStyle name="Énfasis5 11" xfId="1025"/>
    <cellStyle name="Énfasis5 12" xfId="1026"/>
    <cellStyle name="Énfasis5 13" xfId="1027"/>
    <cellStyle name="Énfasis5 14" xfId="1028"/>
    <cellStyle name="Énfasis5 15" xfId="1029"/>
    <cellStyle name="Énfasis5 16" xfId="1030"/>
    <cellStyle name="Énfasis5 17" xfId="1031"/>
    <cellStyle name="Énfasis5 18" xfId="1032"/>
    <cellStyle name="Énfasis5 19" xfId="1033"/>
    <cellStyle name="Énfasis5 2" xfId="1034"/>
    <cellStyle name="Énfasis5 20" xfId="1035"/>
    <cellStyle name="Énfasis5 21" xfId="1036"/>
    <cellStyle name="Énfasis5 22" xfId="1037"/>
    <cellStyle name="Énfasis5 23" xfId="1038"/>
    <cellStyle name="Énfasis5 24" xfId="1039"/>
    <cellStyle name="Énfasis5 25" xfId="1040"/>
    <cellStyle name="Énfasis5 26" xfId="1041"/>
    <cellStyle name="Énfasis5 27" xfId="1042"/>
    <cellStyle name="Énfasis5 28" xfId="1043"/>
    <cellStyle name="Énfasis5 29" xfId="1044"/>
    <cellStyle name="Énfasis5 3" xfId="1045"/>
    <cellStyle name="Énfasis5 30" xfId="1046"/>
    <cellStyle name="Énfasis5 31" xfId="1047"/>
    <cellStyle name="Énfasis5 32" xfId="1048"/>
    <cellStyle name="Énfasis5 33" xfId="1049"/>
    <cellStyle name="Énfasis5 34" xfId="1050"/>
    <cellStyle name="Énfasis5 35" xfId="1051"/>
    <cellStyle name="Énfasis5 4" xfId="1052"/>
    <cellStyle name="Énfasis5 5" xfId="1053"/>
    <cellStyle name="Énfasis5 6" xfId="1054"/>
    <cellStyle name="Énfasis5 7" xfId="1055"/>
    <cellStyle name="Énfasis5 8" xfId="1056"/>
    <cellStyle name="Énfasis5 9" xfId="1057"/>
    <cellStyle name="Énfasis6 10" xfId="1058"/>
    <cellStyle name="Énfasis6 11" xfId="1059"/>
    <cellStyle name="Énfasis6 12" xfId="1060"/>
    <cellStyle name="Énfasis6 13" xfId="1061"/>
    <cellStyle name="Énfasis6 14" xfId="1062"/>
    <cellStyle name="Énfasis6 15" xfId="1063"/>
    <cellStyle name="Énfasis6 16" xfId="1064"/>
    <cellStyle name="Énfasis6 17" xfId="1065"/>
    <cellStyle name="Énfasis6 18" xfId="1066"/>
    <cellStyle name="Énfasis6 19" xfId="1067"/>
    <cellStyle name="Énfasis6 2" xfId="1068"/>
    <cellStyle name="Énfasis6 20" xfId="1069"/>
    <cellStyle name="Énfasis6 21" xfId="1070"/>
    <cellStyle name="Énfasis6 22" xfId="1071"/>
    <cellStyle name="Énfasis6 23" xfId="1072"/>
    <cellStyle name="Énfasis6 24" xfId="1073"/>
    <cellStyle name="Énfasis6 25" xfId="1074"/>
    <cellStyle name="Énfasis6 26" xfId="1075"/>
    <cellStyle name="Énfasis6 27" xfId="1076"/>
    <cellStyle name="Énfasis6 28" xfId="1077"/>
    <cellStyle name="Énfasis6 29" xfId="1078"/>
    <cellStyle name="Énfasis6 3" xfId="1079"/>
    <cellStyle name="Énfasis6 30" xfId="1080"/>
    <cellStyle name="Énfasis6 31" xfId="1081"/>
    <cellStyle name="Énfasis6 32" xfId="1082"/>
    <cellStyle name="Énfasis6 33" xfId="1083"/>
    <cellStyle name="Énfasis6 34" xfId="1084"/>
    <cellStyle name="Énfasis6 35" xfId="1085"/>
    <cellStyle name="Énfasis6 4" xfId="1086"/>
    <cellStyle name="Énfasis6 5" xfId="1087"/>
    <cellStyle name="Énfasis6 6" xfId="1088"/>
    <cellStyle name="Énfasis6 7" xfId="1089"/>
    <cellStyle name="Énfasis6 8" xfId="1090"/>
    <cellStyle name="Énfasis6 9" xfId="1091"/>
    <cellStyle name="Entrada 10" xfId="1092"/>
    <cellStyle name="Entrada 11" xfId="1093"/>
    <cellStyle name="Entrada 12" xfId="1094"/>
    <cellStyle name="Entrada 13" xfId="1095"/>
    <cellStyle name="Entrada 14" xfId="1096"/>
    <cellStyle name="Entrada 15" xfId="1097"/>
    <cellStyle name="Entrada 16" xfId="1098"/>
    <cellStyle name="Entrada 17" xfId="1099"/>
    <cellStyle name="Entrada 18" xfId="1100"/>
    <cellStyle name="Entrada 19" xfId="1101"/>
    <cellStyle name="Entrada 2" xfId="1102"/>
    <cellStyle name="Entrada 20" xfId="1103"/>
    <cellStyle name="Entrada 21" xfId="1104"/>
    <cellStyle name="Entrada 22" xfId="1105"/>
    <cellStyle name="Entrada 23" xfId="1106"/>
    <cellStyle name="Entrada 24" xfId="1107"/>
    <cellStyle name="Entrada 25" xfId="1108"/>
    <cellStyle name="Entrada 26" xfId="1109"/>
    <cellStyle name="Entrada 27" xfId="1110"/>
    <cellStyle name="Entrada 28" xfId="1111"/>
    <cellStyle name="Entrada 29" xfId="1112"/>
    <cellStyle name="Entrada 3" xfId="1113"/>
    <cellStyle name="Entrada 30" xfId="1114"/>
    <cellStyle name="Entrada 31" xfId="1115"/>
    <cellStyle name="Entrada 32" xfId="1116"/>
    <cellStyle name="Entrada 33" xfId="1117"/>
    <cellStyle name="Entrada 34" xfId="1118"/>
    <cellStyle name="Entrada 35" xfId="1119"/>
    <cellStyle name="Entrada 4" xfId="1120"/>
    <cellStyle name="Entrada 5" xfId="1121"/>
    <cellStyle name="Entrada 6" xfId="1122"/>
    <cellStyle name="Entrada 7" xfId="1123"/>
    <cellStyle name="Entrada 8" xfId="1124"/>
    <cellStyle name="Entrada 9" xfId="1125"/>
    <cellStyle name="Estilo 1" xfId="1126"/>
    <cellStyle name="Estilo 1 2" xfId="1127"/>
    <cellStyle name="Estilo 1 2 2" xfId="1128"/>
    <cellStyle name="Estilo 1 3" xfId="1129"/>
    <cellStyle name="Estilo 1 4" xfId="1130"/>
    <cellStyle name="Estilo 1 5" xfId="1131"/>
    <cellStyle name="Estilo 1 6" xfId="1132"/>
    <cellStyle name="Estilo 1 7" xfId="1133"/>
    <cellStyle name="Euro" xfId="1134"/>
    <cellStyle name="Euro 2" xfId="1860"/>
    <cellStyle name="Euro 3" xfId="1861"/>
    <cellStyle name="Explanatory Text" xfId="1862"/>
    <cellStyle name="Good" xfId="1863"/>
    <cellStyle name="Heading 1" xfId="1864"/>
    <cellStyle name="Heading 2" xfId="1865"/>
    <cellStyle name="Heading 2 2" xfId="1135"/>
    <cellStyle name="Heading 3" xfId="1866"/>
    <cellStyle name="Heading 4" xfId="1867"/>
    <cellStyle name="Hipervínculo" xfId="2211" builtinId="8"/>
    <cellStyle name="Hipervínculo 2" xfId="1136"/>
    <cellStyle name="Hipervínculo 3" xfId="1137"/>
    <cellStyle name="Incorrecto 10" xfId="1138"/>
    <cellStyle name="Incorrecto 11" xfId="1139"/>
    <cellStyle name="Incorrecto 12" xfId="1140"/>
    <cellStyle name="Incorrecto 13" xfId="1141"/>
    <cellStyle name="Incorrecto 14" xfId="1142"/>
    <cellStyle name="Incorrecto 15" xfId="1143"/>
    <cellStyle name="Incorrecto 16" xfId="1144"/>
    <cellStyle name="Incorrecto 17" xfId="1145"/>
    <cellStyle name="Incorrecto 18" xfId="1146"/>
    <cellStyle name="Incorrecto 19" xfId="1147"/>
    <cellStyle name="Incorrecto 2" xfId="1148"/>
    <cellStyle name="Incorrecto 20" xfId="1149"/>
    <cellStyle name="Incorrecto 21" xfId="1150"/>
    <cellStyle name="Incorrecto 22" xfId="1151"/>
    <cellStyle name="Incorrecto 23" xfId="1152"/>
    <cellStyle name="Incorrecto 24" xfId="1153"/>
    <cellStyle name="Incorrecto 25" xfId="1154"/>
    <cellStyle name="Incorrecto 26" xfId="1155"/>
    <cellStyle name="Incorrecto 27" xfId="1156"/>
    <cellStyle name="Incorrecto 28" xfId="1157"/>
    <cellStyle name="Incorrecto 29" xfId="1158"/>
    <cellStyle name="Incorrecto 3" xfId="1159"/>
    <cellStyle name="Incorrecto 30" xfId="1160"/>
    <cellStyle name="Incorrecto 31" xfId="1161"/>
    <cellStyle name="Incorrecto 32" xfId="1162"/>
    <cellStyle name="Incorrecto 33" xfId="1163"/>
    <cellStyle name="Incorrecto 34" xfId="1164"/>
    <cellStyle name="Incorrecto 35" xfId="1165"/>
    <cellStyle name="Incorrecto 4" xfId="1166"/>
    <cellStyle name="Incorrecto 5" xfId="1167"/>
    <cellStyle name="Incorrecto 6" xfId="1168"/>
    <cellStyle name="Incorrecto 7" xfId="1169"/>
    <cellStyle name="Incorrecto 8" xfId="1170"/>
    <cellStyle name="Incorrecto 9" xfId="1171"/>
    <cellStyle name="Input" xfId="1868"/>
    <cellStyle name="Linked Cell" xfId="1869"/>
    <cellStyle name="Millares" xfId="1" builtinId="3"/>
    <cellStyle name="Millares [0] 2" xfId="1172"/>
    <cellStyle name="Millares [0] 2 2" xfId="1870"/>
    <cellStyle name="Millares [0] 2 3" xfId="1871"/>
    <cellStyle name="Millares [0] 3" xfId="1872"/>
    <cellStyle name="Millares 10" xfId="1873"/>
    <cellStyle name="Millares 10 2" xfId="1874"/>
    <cellStyle name="Millares 11" xfId="1875"/>
    <cellStyle name="Millares 11 2" xfId="1876"/>
    <cellStyle name="Millares 12" xfId="1877"/>
    <cellStyle name="Millares 13" xfId="1878"/>
    <cellStyle name="Millares 14" xfId="1879"/>
    <cellStyle name="Millares 15" xfId="1880"/>
    <cellStyle name="Millares 16" xfId="1881"/>
    <cellStyle name="Millares 17" xfId="1882"/>
    <cellStyle name="Millares 18" xfId="1883"/>
    <cellStyle name="Millares 19" xfId="1884"/>
    <cellStyle name="Millares 2" xfId="1173"/>
    <cellStyle name="Millares 2 10" xfId="1174"/>
    <cellStyle name="Millares 2 11" xfId="1175"/>
    <cellStyle name="Millares 2 12" xfId="1176"/>
    <cellStyle name="Millares 2 13" xfId="1177"/>
    <cellStyle name="Millares 2 14" xfId="1178"/>
    <cellStyle name="Millares 2 15" xfId="1179"/>
    <cellStyle name="Millares 2 16" xfId="1180"/>
    <cellStyle name="Millares 2 17" xfId="1181"/>
    <cellStyle name="Millares 2 18" xfId="1182"/>
    <cellStyle name="Millares 2 19" xfId="1183"/>
    <cellStyle name="Millares 2 2" xfId="1184"/>
    <cellStyle name="Millares 2 2 10" xfId="1885"/>
    <cellStyle name="Millares 2 2 11" xfId="1886"/>
    <cellStyle name="Millares 2 2 12" xfId="1887"/>
    <cellStyle name="Millares 2 2 13" xfId="1888"/>
    <cellStyle name="Millares 2 2 14" xfId="1889"/>
    <cellStyle name="Millares 2 2 15" xfId="1890"/>
    <cellStyle name="Millares 2 2 16" xfId="1891"/>
    <cellStyle name="Millares 2 2 17" xfId="1892"/>
    <cellStyle name="Millares 2 2 2" xfId="1893"/>
    <cellStyle name="Millares 2 2 2 2" xfId="1894"/>
    <cellStyle name="Millares 2 2 2 2 2" xfId="1895"/>
    <cellStyle name="Millares 2 2 2 2 2 2" xfId="1896"/>
    <cellStyle name="Millares 2 2 2 2 2 2 2" xfId="1897"/>
    <cellStyle name="Millares 2 2 2 2 2 2 2 2" xfId="1898"/>
    <cellStyle name="Millares 2 2 2 2 2 3" xfId="1899"/>
    <cellStyle name="Millares 2 2 2 2 3" xfId="1900"/>
    <cellStyle name="Millares 2 2 2 2 3 2" xfId="1901"/>
    <cellStyle name="Millares 2 2 2 3" xfId="1902"/>
    <cellStyle name="Millares 2 2 2 4" xfId="1903"/>
    <cellStyle name="Millares 2 2 2 4 2" xfId="1904"/>
    <cellStyle name="Millares 2 2 2 4 2 2" xfId="1905"/>
    <cellStyle name="Millares 2 2 2 5" xfId="1906"/>
    <cellStyle name="Millares 2 2 3" xfId="1907"/>
    <cellStyle name="Millares 2 2 3 2" xfId="1908"/>
    <cellStyle name="Millares 2 2 3 2 2" xfId="1909"/>
    <cellStyle name="Millares 2 2 3 2 2 2" xfId="1910"/>
    <cellStyle name="Millares 2 2 3 2 2 2 2" xfId="1911"/>
    <cellStyle name="Millares 2 2 3 2 3" xfId="1912"/>
    <cellStyle name="Millares 2 2 3 3" xfId="1913"/>
    <cellStyle name="Millares 2 2 3 3 2" xfId="1914"/>
    <cellStyle name="Millares 2 2 4" xfId="1915"/>
    <cellStyle name="Millares 2 2 5" xfId="1916"/>
    <cellStyle name="Millares 2 2 6" xfId="1917"/>
    <cellStyle name="Millares 2 2 7" xfId="1918"/>
    <cellStyle name="Millares 2 2 8" xfId="1919"/>
    <cellStyle name="Millares 2 2 9" xfId="1920"/>
    <cellStyle name="Millares 2 2 9 2" xfId="1921"/>
    <cellStyle name="Millares 2 2 9 2 2" xfId="1922"/>
    <cellStyle name="Millares 2 20" xfId="1185"/>
    <cellStyle name="Millares 2 21" xfId="1186"/>
    <cellStyle name="Millares 2 22" xfId="1187"/>
    <cellStyle name="Millares 2 23" xfId="1188"/>
    <cellStyle name="Millares 2 24" xfId="1189"/>
    <cellStyle name="Millares 2 25" xfId="1190"/>
    <cellStyle name="Millares 2 26" xfId="1191"/>
    <cellStyle name="Millares 2 27" xfId="1192"/>
    <cellStyle name="Millares 2 28" xfId="1193"/>
    <cellStyle name="Millares 2 29" xfId="1194"/>
    <cellStyle name="Millares 2 3" xfId="1195"/>
    <cellStyle name="Millares 2 3 2" xfId="1923"/>
    <cellStyle name="Millares 2 3 2 2" xfId="1924"/>
    <cellStyle name="Millares 2 3 2 2 2" xfId="1925"/>
    <cellStyle name="Millares 2 3 2 2 2 2" xfId="1926"/>
    <cellStyle name="Millares 2 3 2 2 2 2 2" xfId="1927"/>
    <cellStyle name="Millares 2 3 2 2 3" xfId="1928"/>
    <cellStyle name="Millares 2 3 2 3" xfId="1929"/>
    <cellStyle name="Millares 2 3 2 3 2" xfId="1930"/>
    <cellStyle name="Millares 2 3 3" xfId="1931"/>
    <cellStyle name="Millares 2 3 4" xfId="1932"/>
    <cellStyle name="Millares 2 3 5" xfId="1933"/>
    <cellStyle name="Millares 2 3 6" xfId="1934"/>
    <cellStyle name="Millares 2 3 7" xfId="1935"/>
    <cellStyle name="Millares 2 3 7 2" xfId="1936"/>
    <cellStyle name="Millares 2 3 7 2 2" xfId="1937"/>
    <cellStyle name="Millares 2 3 8" xfId="1938"/>
    <cellStyle name="Millares 2 30" xfId="1196"/>
    <cellStyle name="Millares 2 31" xfId="1197"/>
    <cellStyle name="Millares 2 32" xfId="1198"/>
    <cellStyle name="Millares 2 33" xfId="1199"/>
    <cellStyle name="Millares 2 34" xfId="1200"/>
    <cellStyle name="Millares 2 35" xfId="1201"/>
    <cellStyle name="Millares 2 36" xfId="1202"/>
    <cellStyle name="Millares 2 4" xfId="1203"/>
    <cellStyle name="Millares 2 4 2" xfId="1939"/>
    <cellStyle name="Millares 2 5" xfId="1204"/>
    <cellStyle name="Millares 2 5 2" xfId="1940"/>
    <cellStyle name="Millares 2 6" xfId="1205"/>
    <cellStyle name="Millares 2 6 2" xfId="1941"/>
    <cellStyle name="Millares 2 7" xfId="1206"/>
    <cellStyle name="Millares 2 7 2" xfId="1942"/>
    <cellStyle name="Millares 2 8" xfId="1207"/>
    <cellStyle name="Millares 2 9" xfId="1208"/>
    <cellStyle name="Millares 20" xfId="1943"/>
    <cellStyle name="Millares 21" xfId="1944"/>
    <cellStyle name="Millares 22" xfId="1945"/>
    <cellStyle name="Millares 23" xfId="1946"/>
    <cellStyle name="Millares 24" xfId="1947"/>
    <cellStyle name="Millares 25" xfId="1948"/>
    <cellStyle name="Millares 26" xfId="1949"/>
    <cellStyle name="Millares 27" xfId="1950"/>
    <cellStyle name="Millares 27 2" xfId="1951"/>
    <cellStyle name="Millares 28" xfId="1952"/>
    <cellStyle name="Millares 28 2" xfId="1953"/>
    <cellStyle name="Millares 29" xfId="1954"/>
    <cellStyle name="Millares 29 2" xfId="1955"/>
    <cellStyle name="Millares 3" xfId="1209"/>
    <cellStyle name="Millares 3 2" xfId="1210"/>
    <cellStyle name="Millares 3 2 2" xfId="1956"/>
    <cellStyle name="Millares 3 2 2 2" xfId="1957"/>
    <cellStyle name="Millares 3 2 2 2 2" xfId="1958"/>
    <cellStyle name="Millares 3 2 2 2 2 2" xfId="1959"/>
    <cellStyle name="Millares 3 2 2 2 2 3" xfId="1960"/>
    <cellStyle name="Millares 3 2 2 2 2 4" xfId="1961"/>
    <cellStyle name="Millares 3 2 2 3" xfId="1962"/>
    <cellStyle name="Millares 3 2 2 4" xfId="1963"/>
    <cellStyle name="Millares 3 2 2 5" xfId="1964"/>
    <cellStyle name="Millares 3 2 3" xfId="1965"/>
    <cellStyle name="Millares 3 2 3 2" xfId="1966"/>
    <cellStyle name="Millares 3 2 3 3" xfId="1967"/>
    <cellStyle name="Millares 3 2 3 4" xfId="1968"/>
    <cellStyle name="Millares 3 3" xfId="1211"/>
    <cellStyle name="Millares 3 4" xfId="1212"/>
    <cellStyle name="Millares 3 5" xfId="1213"/>
    <cellStyle name="Millares 3 6" xfId="1214"/>
    <cellStyle name="Millares 3 7" xfId="1215"/>
    <cellStyle name="Millares 3 7 2" xfId="1969"/>
    <cellStyle name="Millares 3 7 3" xfId="1970"/>
    <cellStyle name="Millares 3 8" xfId="1971"/>
    <cellStyle name="Millares 3 8 2" xfId="1972"/>
    <cellStyle name="Millares 3 9" xfId="1973"/>
    <cellStyle name="Millares 30" xfId="1974"/>
    <cellStyle name="Millares 30 2" xfId="1975"/>
    <cellStyle name="Millares 31" xfId="1976"/>
    <cellStyle name="Millares 31 2" xfId="1977"/>
    <cellStyle name="Millares 32" xfId="1978"/>
    <cellStyle name="Millares 32 2" xfId="1979"/>
    <cellStyle name="Millares 33" xfId="1980"/>
    <cellStyle name="Millares 33 2" xfId="1981"/>
    <cellStyle name="Millares 34" xfId="1982"/>
    <cellStyle name="Millares 34 2" xfId="1983"/>
    <cellStyle name="Millares 35" xfId="1984"/>
    <cellStyle name="Millares 35 2" xfId="1985"/>
    <cellStyle name="Millares 36" xfId="1986"/>
    <cellStyle name="Millares 36 2" xfId="1987"/>
    <cellStyle name="Millares 37" xfId="1988"/>
    <cellStyle name="Millares 37 2" xfId="1989"/>
    <cellStyle name="Millares 38" xfId="1990"/>
    <cellStyle name="Millares 38 2" xfId="1991"/>
    <cellStyle name="Millares 39" xfId="1992"/>
    <cellStyle name="Millares 4" xfId="1216"/>
    <cellStyle name="Millares 4 2" xfId="1993"/>
    <cellStyle name="Millares 4 3" xfId="1994"/>
    <cellStyle name="Millares 4 4" xfId="1995"/>
    <cellStyle name="Millares 4 5" xfId="1996"/>
    <cellStyle name="Millares 4 6" xfId="1997"/>
    <cellStyle name="Millares 4 7" xfId="1998"/>
    <cellStyle name="Millares 4 7 2" xfId="1999"/>
    <cellStyle name="Millares 4 8" xfId="2000"/>
    <cellStyle name="Millares 40" xfId="2001"/>
    <cellStyle name="Millares 41" xfId="2002"/>
    <cellStyle name="Millares 42" xfId="2003"/>
    <cellStyle name="Millares 43" xfId="2004"/>
    <cellStyle name="Millares 44" xfId="2005"/>
    <cellStyle name="Millares 45" xfId="2006"/>
    <cellStyle name="Millares 46" xfId="2007"/>
    <cellStyle name="Millares 47" xfId="2008"/>
    <cellStyle name="Millares 48" xfId="2009"/>
    <cellStyle name="Millares 49" xfId="2010"/>
    <cellStyle name="Millares 5" xfId="2011"/>
    <cellStyle name="Millares 5 2" xfId="2012"/>
    <cellStyle name="Millares 50" xfId="2013"/>
    <cellStyle name="Millares 51" xfId="2014"/>
    <cellStyle name="Millares 52" xfId="2015"/>
    <cellStyle name="Millares 53" xfId="2016"/>
    <cellStyle name="Millares 54" xfId="2017"/>
    <cellStyle name="Millares 55" xfId="2018"/>
    <cellStyle name="Millares 56" xfId="2019"/>
    <cellStyle name="Millares 57" xfId="2020"/>
    <cellStyle name="Millares 58" xfId="2021"/>
    <cellStyle name="Millares 59" xfId="2022"/>
    <cellStyle name="Millares 6" xfId="2023"/>
    <cellStyle name="Millares 6 2" xfId="2024"/>
    <cellStyle name="Millares 60" xfId="2025"/>
    <cellStyle name="Millares 61" xfId="2026"/>
    <cellStyle name="Millares 62" xfId="2027"/>
    <cellStyle name="Millares 63" xfId="2028"/>
    <cellStyle name="Millares 64" xfId="2029"/>
    <cellStyle name="Millares 65" xfId="2030"/>
    <cellStyle name="Millares 66" xfId="2031"/>
    <cellStyle name="Millares 67" xfId="2032"/>
    <cellStyle name="Millares 68" xfId="2033"/>
    <cellStyle name="Millares 69" xfId="2034"/>
    <cellStyle name="Millares 7" xfId="2035"/>
    <cellStyle name="Millares 7 2" xfId="2036"/>
    <cellStyle name="Millares 70" xfId="2037"/>
    <cellStyle name="Millares 71" xfId="2038"/>
    <cellStyle name="Millares 72" xfId="2039"/>
    <cellStyle name="Millares 73" xfId="2040"/>
    <cellStyle name="Millares 8" xfId="2041"/>
    <cellStyle name="Millares 8 2" xfId="2042"/>
    <cellStyle name="Millares 9" xfId="2043"/>
    <cellStyle name="Millares 9 2" xfId="2044"/>
    <cellStyle name="Millares_INCH JUNTA DICIEMBRE ACTUALIZADA EN FEBRERO 8 2004" xfId="1798"/>
    <cellStyle name="Moeda [0]_24-28" xfId="1217"/>
    <cellStyle name="Moeda_24-28" xfId="1218"/>
    <cellStyle name="Moneda 2" xfId="2045"/>
    <cellStyle name="Moneda 2 2" xfId="2046"/>
    <cellStyle name="Moneda 2 3" xfId="2047"/>
    <cellStyle name="Moneda 2 4" xfId="2048"/>
    <cellStyle name="Moneda 2 5" xfId="2049"/>
    <cellStyle name="Moneda 3" xfId="2050"/>
    <cellStyle name="Moneda 4" xfId="2051"/>
    <cellStyle name="Moneda 5" xfId="2052"/>
    <cellStyle name="Neutral 10" xfId="1219"/>
    <cellStyle name="Neutral 11" xfId="1220"/>
    <cellStyle name="Neutral 12" xfId="1221"/>
    <cellStyle name="Neutral 13" xfId="1222"/>
    <cellStyle name="Neutral 14" xfId="1223"/>
    <cellStyle name="Neutral 15" xfId="1224"/>
    <cellStyle name="Neutral 16" xfId="1225"/>
    <cellStyle name="Neutral 17" xfId="1226"/>
    <cellStyle name="Neutral 18" xfId="1227"/>
    <cellStyle name="Neutral 19" xfId="1228"/>
    <cellStyle name="Neutral 2" xfId="1229"/>
    <cellStyle name="Neutral 20" xfId="1230"/>
    <cellStyle name="Neutral 21" xfId="1231"/>
    <cellStyle name="Neutral 22" xfId="1232"/>
    <cellStyle name="Neutral 23" xfId="1233"/>
    <cellStyle name="Neutral 24" xfId="1234"/>
    <cellStyle name="Neutral 25" xfId="1235"/>
    <cellStyle name="Neutral 26" xfId="1236"/>
    <cellStyle name="Neutral 27" xfId="1237"/>
    <cellStyle name="Neutral 28" xfId="1238"/>
    <cellStyle name="Neutral 29" xfId="1239"/>
    <cellStyle name="Neutral 3" xfId="1240"/>
    <cellStyle name="Neutral 30" xfId="1241"/>
    <cellStyle name="Neutral 31" xfId="1242"/>
    <cellStyle name="Neutral 32" xfId="1243"/>
    <cellStyle name="Neutral 33" xfId="1244"/>
    <cellStyle name="Neutral 34" xfId="1245"/>
    <cellStyle name="Neutral 35" xfId="1246"/>
    <cellStyle name="Neutral 4" xfId="1247"/>
    <cellStyle name="Neutral 5" xfId="1248"/>
    <cellStyle name="Neutral 6" xfId="1249"/>
    <cellStyle name="Neutral 7" xfId="1250"/>
    <cellStyle name="Neutral 8" xfId="1251"/>
    <cellStyle name="Neutral 9" xfId="1252"/>
    <cellStyle name="Normal" xfId="0" builtinId="0"/>
    <cellStyle name="Normal 10" xfId="1253"/>
    <cellStyle name="Normal 10 2" xfId="2053"/>
    <cellStyle name="Normal 10 3" xfId="2054"/>
    <cellStyle name="Normal 10 4" xfId="2055"/>
    <cellStyle name="Normal 10 5" xfId="2056"/>
    <cellStyle name="Normal 11" xfId="1254"/>
    <cellStyle name="Normal 11 2" xfId="2057"/>
    <cellStyle name="Normal 11 2 2" xfId="2058"/>
    <cellStyle name="Normal 11 2 2 2" xfId="2059"/>
    <cellStyle name="Normal 11 2 2 3" xfId="2060"/>
    <cellStyle name="Normal 11 2 3" xfId="2061"/>
    <cellStyle name="Normal 11 3" xfId="2062"/>
    <cellStyle name="Normal 11 3 2" xfId="2063"/>
    <cellStyle name="Normal 11 3 3" xfId="2064"/>
    <cellStyle name="Normal 11 4" xfId="2065"/>
    <cellStyle name="Normal 11 4 2" xfId="2066"/>
    <cellStyle name="Normal 11 5" xfId="2067"/>
    <cellStyle name="Normal 12" xfId="1255"/>
    <cellStyle name="Normal 12 2" xfId="2068"/>
    <cellStyle name="Normal 12 2 2" xfId="2069"/>
    <cellStyle name="Normal 12 2 3" xfId="2070"/>
    <cellStyle name="Normal 12 3" xfId="2071"/>
    <cellStyle name="Normal 13" xfId="1256"/>
    <cellStyle name="Normal 13 2" xfId="2072"/>
    <cellStyle name="Normal 13 2 2" xfId="2073"/>
    <cellStyle name="Normal 14" xfId="1257"/>
    <cellStyle name="Normal 14 2" xfId="2074"/>
    <cellStyle name="Normal 15" xfId="2075"/>
    <cellStyle name="Normal 16" xfId="2076"/>
    <cellStyle name="Normal 17" xfId="1258"/>
    <cellStyle name="Normal 18" xfId="2077"/>
    <cellStyle name="Normal 19" xfId="1259"/>
    <cellStyle name="Normal 19 2" xfId="2078"/>
    <cellStyle name="Normal 2" xfId="3"/>
    <cellStyle name="Normal 2 10" xfId="1260"/>
    <cellStyle name="Normal 2 11" xfId="1261"/>
    <cellStyle name="Normal 2 12" xfId="1262"/>
    <cellStyle name="Normal 2 13" xfId="1263"/>
    <cellStyle name="Normal 2 14" xfId="1264"/>
    <cellStyle name="Normal 2 15" xfId="1265"/>
    <cellStyle name="Normal 2 16" xfId="1266"/>
    <cellStyle name="Normal 2 17" xfId="1267"/>
    <cellStyle name="Normal 2 18" xfId="1268"/>
    <cellStyle name="Normal 2 19" xfId="1269"/>
    <cellStyle name="Normal 2 2" xfId="1270"/>
    <cellStyle name="Normal 2 2 2" xfId="1271"/>
    <cellStyle name="Normal 2 2 2 2" xfId="1272"/>
    <cellStyle name="Normal 2 2 2 3" xfId="2079"/>
    <cellStyle name="Normal 2 2 3" xfId="1273"/>
    <cellStyle name="Normal 2 2 3 2" xfId="2080"/>
    <cellStyle name="Normal 2 2 3 3" xfId="2081"/>
    <cellStyle name="Normal 2 2 4" xfId="1274"/>
    <cellStyle name="Normal 2 2 4 2" xfId="2082"/>
    <cellStyle name="Normal 2 2 4 3" xfId="2083"/>
    <cellStyle name="Normal 2 2 5" xfId="1275"/>
    <cellStyle name="Normal 2 2 5 2" xfId="2084"/>
    <cellStyle name="Normal 2 2 5 3" xfId="2085"/>
    <cellStyle name="Normal 2 2 6" xfId="1276"/>
    <cellStyle name="Normal 2 2 6 2" xfId="2086"/>
    <cellStyle name="Normal 2 2 7" xfId="1277"/>
    <cellStyle name="Normal 2 2 8" xfId="2087"/>
    <cellStyle name="Normal 2 20" xfId="1278"/>
    <cellStyle name="Normal 2 21" xfId="1279"/>
    <cellStyle name="Normal 2 22" xfId="1280"/>
    <cellStyle name="Normal 2 23" xfId="1281"/>
    <cellStyle name="Normal 2 24" xfId="1282"/>
    <cellStyle name="Normal 2 25" xfId="1283"/>
    <cellStyle name="Normal 2 26" xfId="1284"/>
    <cellStyle name="Normal 2 27" xfId="1285"/>
    <cellStyle name="Normal 2 28" xfId="1286"/>
    <cellStyle name="Normal 2 29" xfId="1287"/>
    <cellStyle name="Normal 2 3" xfId="1288"/>
    <cellStyle name="Normal 2 3 2" xfId="2088"/>
    <cellStyle name="Normal 2 3 2 2" xfId="2089"/>
    <cellStyle name="Normal 2 3 2 2 2" xfId="2090"/>
    <cellStyle name="Normal 2 3 2 2 2 2" xfId="2091"/>
    <cellStyle name="Normal 2 3 2 2 2 3" xfId="2092"/>
    <cellStyle name="Normal 2 3 2 2 2 4" xfId="2093"/>
    <cellStyle name="Normal 2 3 2 3" xfId="2094"/>
    <cellStyle name="Normal 2 3 2 4" xfId="2095"/>
    <cellStyle name="Normal 2 3 2 5" xfId="2096"/>
    <cellStyle name="Normal 2 3 3" xfId="2097"/>
    <cellStyle name="Normal 2 3 3 2" xfId="2098"/>
    <cellStyle name="Normal 2 3 3 3" xfId="2099"/>
    <cellStyle name="Normal 2 3 3 4" xfId="2100"/>
    <cellStyle name="Normal 2 30" xfId="1289"/>
    <cellStyle name="Normal 2 31" xfId="1290"/>
    <cellStyle name="Normal 2 32" xfId="1291"/>
    <cellStyle name="Normal 2 33" xfId="1292"/>
    <cellStyle name="Normal 2 34" xfId="1293"/>
    <cellStyle name="Normal 2 35" xfId="1294"/>
    <cellStyle name="Normal 2 36" xfId="1295"/>
    <cellStyle name="Normal 2 4" xfId="1296"/>
    <cellStyle name="Normal 2 5" xfId="1297"/>
    <cellStyle name="Normal 2 6" xfId="1298"/>
    <cellStyle name="Normal 2 6 2" xfId="2101"/>
    <cellStyle name="Normal 2 7" xfId="1299"/>
    <cellStyle name="Normal 2 7 2" xfId="2102"/>
    <cellStyle name="Normal 2 8" xfId="1300"/>
    <cellStyle name="Normal 2 8 2" xfId="2103"/>
    <cellStyle name="Normal 2 8 3" xfId="2104"/>
    <cellStyle name="Normal 2 9" xfId="1301"/>
    <cellStyle name="Normal 2 9 2" xfId="2105"/>
    <cellStyle name="Normal 20" xfId="2106"/>
    <cellStyle name="Normal 21" xfId="1302"/>
    <cellStyle name="Normal 22" xfId="1303"/>
    <cellStyle name="Normal 23" xfId="2107"/>
    <cellStyle name="Normal 24" xfId="2108"/>
    <cellStyle name="Normal 25" xfId="1304"/>
    <cellStyle name="Normal 26" xfId="2109"/>
    <cellStyle name="Normal 27" xfId="1305"/>
    <cellStyle name="Normal 28" xfId="1306"/>
    <cellStyle name="Normal 29" xfId="1307"/>
    <cellStyle name="Normal 3" xfId="1308"/>
    <cellStyle name="Normal 3 10" xfId="1309"/>
    <cellStyle name="Normal 3 10 2" xfId="1310"/>
    <cellStyle name="Normal 3 11" xfId="1311"/>
    <cellStyle name="Normal 3 11 2" xfId="1312"/>
    <cellStyle name="Normal 3 12" xfId="1313"/>
    <cellStyle name="Normal 3 13" xfId="2110"/>
    <cellStyle name="Normal 3 14" xfId="2111"/>
    <cellStyle name="Normal 3 15" xfId="2112"/>
    <cellStyle name="Normal 3 16" xfId="2113"/>
    <cellStyle name="Normal 3 17" xfId="2114"/>
    <cellStyle name="Normal 3 18" xfId="2115"/>
    <cellStyle name="Normal 3 19" xfId="2116"/>
    <cellStyle name="Normal 3 2" xfId="1314"/>
    <cellStyle name="Normal 3 2 10" xfId="1315"/>
    <cellStyle name="Normal 3 2 10 2" xfId="1316"/>
    <cellStyle name="Normal 3 2 11" xfId="1317"/>
    <cellStyle name="Normal 3 2 11 2" xfId="1318"/>
    <cellStyle name="Normal 3 2 12" xfId="1319"/>
    <cellStyle name="Normal 3 2 2" xfId="1320"/>
    <cellStyle name="Normal 3 2 2 2" xfId="1321"/>
    <cellStyle name="Normal 3 2 3" xfId="1322"/>
    <cellStyle name="Normal 3 2 3 2" xfId="1323"/>
    <cellStyle name="Normal 3 2 4" xfId="1324"/>
    <cellStyle name="Normal 3 2 4 2" xfId="1325"/>
    <cellStyle name="Normal 3 2 5" xfId="1326"/>
    <cellStyle name="Normal 3 2 5 2" xfId="1327"/>
    <cellStyle name="Normal 3 2 6" xfId="1328"/>
    <cellStyle name="Normal 3 2 6 2" xfId="1329"/>
    <cellStyle name="Normal 3 2 7" xfId="1330"/>
    <cellStyle name="Normal 3 2 7 2" xfId="1331"/>
    <cellStyle name="Normal 3 2 8" xfId="1332"/>
    <cellStyle name="Normal 3 2 8 2" xfId="1333"/>
    <cellStyle name="Normal 3 2 9" xfId="1334"/>
    <cellStyle name="Normal 3 2 9 2" xfId="1335"/>
    <cellStyle name="Normal 3 2_800200 LFR" xfId="1336"/>
    <cellStyle name="Normal 3 20" xfId="2117"/>
    <cellStyle name="Normal 3 21" xfId="2118"/>
    <cellStyle name="Normal 3 22" xfId="2119"/>
    <cellStyle name="Normal 3 23" xfId="2120"/>
    <cellStyle name="Normal 3 24" xfId="2121"/>
    <cellStyle name="Normal 3 3" xfId="1337"/>
    <cellStyle name="Normal 3 3 2" xfId="1338"/>
    <cellStyle name="Normal 3 4" xfId="1339"/>
    <cellStyle name="Normal 3 4 2" xfId="1340"/>
    <cellStyle name="Normal 3 5" xfId="1341"/>
    <cellStyle name="Normal 3 5 2" xfId="1342"/>
    <cellStyle name="Normal 3 6" xfId="1343"/>
    <cellStyle name="Normal 3 6 2" xfId="1344"/>
    <cellStyle name="Normal 3 7" xfId="1345"/>
    <cellStyle name="Normal 3 7 2" xfId="1346"/>
    <cellStyle name="Normal 3 8" xfId="1347"/>
    <cellStyle name="Normal 3 8 2" xfId="1348"/>
    <cellStyle name="Normal 3 9" xfId="1349"/>
    <cellStyle name="Normal 3 9 2" xfId="1350"/>
    <cellStyle name="Normal 3_800200 LFR" xfId="1351"/>
    <cellStyle name="Normal 30" xfId="1352"/>
    <cellStyle name="Normal 32" xfId="1353"/>
    <cellStyle name="Normal 33" xfId="1354"/>
    <cellStyle name="Normal 4" xfId="1355"/>
    <cellStyle name="Normal 4 10" xfId="1356"/>
    <cellStyle name="Normal 4 10 2" xfId="1357"/>
    <cellStyle name="Normal 4 11" xfId="1358"/>
    <cellStyle name="Normal 4 11 2" xfId="1359"/>
    <cellStyle name="Normal 4 12" xfId="1360"/>
    <cellStyle name="Normal 4 12 2" xfId="1361"/>
    <cellStyle name="Normal 4 13" xfId="1362"/>
    <cellStyle name="Normal 4 2" xfId="1363"/>
    <cellStyle name="Normal 4 2 10" xfId="1364"/>
    <cellStyle name="Normal 4 2 10 2" xfId="1365"/>
    <cellStyle name="Normal 4 2 11" xfId="1366"/>
    <cellStyle name="Normal 4 2 11 2" xfId="1367"/>
    <cellStyle name="Normal 4 2 12" xfId="1368"/>
    <cellStyle name="Normal 4 2 2" xfId="1369"/>
    <cellStyle name="Normal 4 2 2 2" xfId="1370"/>
    <cellStyle name="Normal 4 2 3" xfId="1371"/>
    <cellStyle name="Normal 4 2 3 2" xfId="1372"/>
    <cellStyle name="Normal 4 2 3 3" xfId="1373"/>
    <cellStyle name="Normal 4 2 3 4" xfId="1374"/>
    <cellStyle name="Normal 4 2 4" xfId="1375"/>
    <cellStyle name="Normal 4 2 4 2" xfId="1376"/>
    <cellStyle name="Normal 4 2 4 3" xfId="1377"/>
    <cellStyle name="Normal 4 2 4 3 2" xfId="1378"/>
    <cellStyle name="Normal 4 2 5" xfId="1379"/>
    <cellStyle name="Normal 4 2 5 2" xfId="1380"/>
    <cellStyle name="Normal 4 2 6" xfId="1381"/>
    <cellStyle name="Normal 4 2 6 2" xfId="1382"/>
    <cellStyle name="Normal 4 2 7" xfId="1383"/>
    <cellStyle name="Normal 4 2 7 2" xfId="1384"/>
    <cellStyle name="Normal 4 2 8" xfId="1385"/>
    <cellStyle name="Normal 4 2 8 2" xfId="1386"/>
    <cellStyle name="Normal 4 2 8 2 2" xfId="1387"/>
    <cellStyle name="Normal 4 2 8 2 3" xfId="1388"/>
    <cellStyle name="Normal 4 2 8 3" xfId="1389"/>
    <cellStyle name="Normal 4 2 9" xfId="1390"/>
    <cellStyle name="Normal 4 2 9 2" xfId="1391"/>
    <cellStyle name="Normal 4 2_800200 LFR" xfId="1392"/>
    <cellStyle name="Normal 4 3" xfId="1393"/>
    <cellStyle name="Normal 4 3 2" xfId="1394"/>
    <cellStyle name="Normal 4 4" xfId="1395"/>
    <cellStyle name="Normal 4 4 2" xfId="1396"/>
    <cellStyle name="Normal 4 5" xfId="1397"/>
    <cellStyle name="Normal 4 5 2" xfId="1398"/>
    <cellStyle name="Normal 4 6" xfId="1399"/>
    <cellStyle name="Normal 4 6 2" xfId="1400"/>
    <cellStyle name="Normal 4 7" xfId="1401"/>
    <cellStyle name="Normal 4 7 2" xfId="1402"/>
    <cellStyle name="Normal 4 8" xfId="1403"/>
    <cellStyle name="Normal 4 8 2" xfId="1404"/>
    <cellStyle name="Normal 4 9" xfId="1405"/>
    <cellStyle name="Normal 4 9 2" xfId="1406"/>
    <cellStyle name="Normal 4_800200 LFR" xfId="1407"/>
    <cellStyle name="Normal 5" xfId="1408"/>
    <cellStyle name="Normal 5 10" xfId="1409"/>
    <cellStyle name="Normal 5 10 2" xfId="1410"/>
    <cellStyle name="Normal 5 11" xfId="1411"/>
    <cellStyle name="Normal 5 2" xfId="1412"/>
    <cellStyle name="Normal 5 2 2" xfId="1413"/>
    <cellStyle name="Normal 5 2 2 2" xfId="2122"/>
    <cellStyle name="Normal 5 2 2 2 2" xfId="2123"/>
    <cellStyle name="Normal 5 2 2 2 2 2" xfId="2124"/>
    <cellStyle name="Normal 5 2 2 2 2 3" xfId="2125"/>
    <cellStyle name="Normal 5 2 2 3" xfId="2126"/>
    <cellStyle name="Normal 5 2 2 4" xfId="2127"/>
    <cellStyle name="Normal 5 2 3" xfId="2128"/>
    <cellStyle name="Normal 5 2 3 2" xfId="2129"/>
    <cellStyle name="Normal 5 2 3 3" xfId="2130"/>
    <cellStyle name="Normal 5 3" xfId="1414"/>
    <cellStyle name="Normal 5 3 2" xfId="1415"/>
    <cellStyle name="Normal 5 3 2 2" xfId="2131"/>
    <cellStyle name="Normal 5 3 2 3" xfId="2132"/>
    <cellStyle name="Normal 5 4" xfId="1416"/>
    <cellStyle name="Normal 5 4 2" xfId="1417"/>
    <cellStyle name="Normal 5 5" xfId="1418"/>
    <cellStyle name="Normal 5 5 2" xfId="1419"/>
    <cellStyle name="Normal 5 6" xfId="1420"/>
    <cellStyle name="Normal 5 6 2" xfId="1421"/>
    <cellStyle name="Normal 5 7" xfId="1422"/>
    <cellStyle name="Normal 5 7 2" xfId="1423"/>
    <cellStyle name="Normal 5 8" xfId="1424"/>
    <cellStyle name="Normal 5 8 2" xfId="1425"/>
    <cellStyle name="Normal 5 9" xfId="1426"/>
    <cellStyle name="Normal 5 9 2" xfId="1427"/>
    <cellStyle name="Normal 5_800200 LFR" xfId="1428"/>
    <cellStyle name="Normal 6" xfId="1429"/>
    <cellStyle name="Normal 6 2" xfId="2133"/>
    <cellStyle name="Normal 6 3" xfId="2134"/>
    <cellStyle name="Normal 6 4" xfId="2135"/>
    <cellStyle name="Normal 7" xfId="1430"/>
    <cellStyle name="Normal 7 2" xfId="1431"/>
    <cellStyle name="Normal 7 3" xfId="1432"/>
    <cellStyle name="Normal 7 4" xfId="1433"/>
    <cellStyle name="Normal 7 5" xfId="1434"/>
    <cellStyle name="Normal 7 6" xfId="1435"/>
    <cellStyle name="Normal 7 7" xfId="1436"/>
    <cellStyle name="Normal 8" xfId="1437"/>
    <cellStyle name="Normal 8 2" xfId="2136"/>
    <cellStyle name="Normal 8 3" xfId="2137"/>
    <cellStyle name="Normal 9" xfId="1438"/>
    <cellStyle name="Normal 9 2" xfId="2138"/>
    <cellStyle name="Normal 9 3" xfId="2139"/>
    <cellStyle name="Normal 9 4" xfId="2140"/>
    <cellStyle name="Normal 9 5" xfId="2141"/>
    <cellStyle name="Normal_INCH JUNTA DICIEMBRE ACTUALIZADA EN FEBRERO 8 2004" xfId="1439"/>
    <cellStyle name="Notas 10" xfId="1440"/>
    <cellStyle name="Notas 11" xfId="1441"/>
    <cellStyle name="Notas 12" xfId="1442"/>
    <cellStyle name="Notas 13" xfId="1443"/>
    <cellStyle name="Notas 14" xfId="1444"/>
    <cellStyle name="Notas 15" xfId="1445"/>
    <cellStyle name="Notas 16" xfId="1446"/>
    <cellStyle name="Notas 17" xfId="1447"/>
    <cellStyle name="Notas 18" xfId="1448"/>
    <cellStyle name="Notas 19" xfId="1449"/>
    <cellStyle name="Notas 2" xfId="1450"/>
    <cellStyle name="Notas 2 2" xfId="1451"/>
    <cellStyle name="Notas 20" xfId="1452"/>
    <cellStyle name="Notas 21" xfId="1453"/>
    <cellStyle name="Notas 22" xfId="1454"/>
    <cellStyle name="Notas 23" xfId="1455"/>
    <cellStyle name="Notas 24" xfId="1456"/>
    <cellStyle name="Notas 25" xfId="1457"/>
    <cellStyle name="Notas 26" xfId="1458"/>
    <cellStyle name="Notas 27" xfId="1459"/>
    <cellStyle name="Notas 28" xfId="1460"/>
    <cellStyle name="Notas 29" xfId="1461"/>
    <cellStyle name="Notas 3" xfId="1462"/>
    <cellStyle name="Notas 3 2" xfId="1463"/>
    <cellStyle name="Notas 30" xfId="1464"/>
    <cellStyle name="Notas 31" xfId="1465"/>
    <cellStyle name="Notas 32" xfId="1466"/>
    <cellStyle name="Notas 33" xfId="1467"/>
    <cellStyle name="Notas 34" xfId="1468"/>
    <cellStyle name="Notas 35" xfId="1469"/>
    <cellStyle name="Notas 4" xfId="1470"/>
    <cellStyle name="Notas 4 2" xfId="1471"/>
    <cellStyle name="Notas 5" xfId="1472"/>
    <cellStyle name="Notas 5 2" xfId="1473"/>
    <cellStyle name="Notas 6" xfId="1474"/>
    <cellStyle name="Notas 6 2" xfId="1475"/>
    <cellStyle name="Notas 7" xfId="1476"/>
    <cellStyle name="Notas 7 2" xfId="1477"/>
    <cellStyle name="Notas 8" xfId="1478"/>
    <cellStyle name="Notas 8 2" xfId="1479"/>
    <cellStyle name="Notas 9" xfId="1480"/>
    <cellStyle name="Notas 9 2" xfId="1481"/>
    <cellStyle name="Note" xfId="2142"/>
    <cellStyle name="Note 2" xfId="2143"/>
    <cellStyle name="Output" xfId="2144"/>
    <cellStyle name="Porcentaje" xfId="2" builtinId="5"/>
    <cellStyle name="Porcentual 10" xfId="2145"/>
    <cellStyle name="Porcentual 11" xfId="2146"/>
    <cellStyle name="Porcentual 12" xfId="2147"/>
    <cellStyle name="Porcentual 2" xfId="1482"/>
    <cellStyle name="Porcentual 2 10" xfId="1483"/>
    <cellStyle name="Porcentual 2 11" xfId="1484"/>
    <cellStyle name="Porcentual 2 12" xfId="1485"/>
    <cellStyle name="Porcentual 2 13" xfId="1486"/>
    <cellStyle name="Porcentual 2 14" xfId="1487"/>
    <cellStyle name="Porcentual 2 15" xfId="1488"/>
    <cellStyle name="Porcentual 2 16" xfId="1489"/>
    <cellStyle name="Porcentual 2 17" xfId="1490"/>
    <cellStyle name="Porcentual 2 18" xfId="1491"/>
    <cellStyle name="Porcentual 2 19" xfId="1492"/>
    <cellStyle name="Porcentual 2 2" xfId="1493"/>
    <cellStyle name="Porcentual 2 20" xfId="1494"/>
    <cellStyle name="Porcentual 2 21" xfId="1495"/>
    <cellStyle name="Porcentual 2 22" xfId="1496"/>
    <cellStyle name="Porcentual 2 23" xfId="1497"/>
    <cellStyle name="Porcentual 2 24" xfId="1498"/>
    <cellStyle name="Porcentual 2 25" xfId="1499"/>
    <cellStyle name="Porcentual 2 26" xfId="1500"/>
    <cellStyle name="Porcentual 2 27" xfId="1501"/>
    <cellStyle name="Porcentual 2 28" xfId="1502"/>
    <cellStyle name="Porcentual 2 29" xfId="1503"/>
    <cellStyle name="Porcentual 2 3" xfId="1504"/>
    <cellStyle name="Porcentual 2 30" xfId="1505"/>
    <cellStyle name="Porcentual 2 31" xfId="1506"/>
    <cellStyle name="Porcentual 2 32" xfId="1507"/>
    <cellStyle name="Porcentual 2 33" xfId="1508"/>
    <cellStyle name="Porcentual 2 34" xfId="1509"/>
    <cellStyle name="Porcentual 2 35" xfId="1510"/>
    <cellStyle name="Porcentual 2 4" xfId="1511"/>
    <cellStyle name="Porcentual 2 5" xfId="1512"/>
    <cellStyle name="Porcentual 2 6" xfId="1513"/>
    <cellStyle name="Porcentual 2 7" xfId="1514"/>
    <cellStyle name="Porcentual 2 8" xfId="1515"/>
    <cellStyle name="Porcentual 2 9" xfId="1516"/>
    <cellStyle name="Porcentual 3" xfId="1517"/>
    <cellStyle name="Porcentual 3 2" xfId="1518"/>
    <cellStyle name="Porcentual 3 3" xfId="1519"/>
    <cellStyle name="Porcentual 3 4" xfId="1520"/>
    <cellStyle name="Porcentual 3 5" xfId="1521"/>
    <cellStyle name="Porcentual 3 6" xfId="1522"/>
    <cellStyle name="Porcentual 3 7" xfId="1523"/>
    <cellStyle name="Porcentual 4" xfId="2148"/>
    <cellStyle name="Porcentual 4 2" xfId="2149"/>
    <cellStyle name="Porcentual 5" xfId="2150"/>
    <cellStyle name="Porcentual 6" xfId="2151"/>
    <cellStyle name="Porcentual 7" xfId="2152"/>
    <cellStyle name="Porcentual 8" xfId="2153"/>
    <cellStyle name="Porcentual 9" xfId="2154"/>
    <cellStyle name="Salida 10" xfId="1524"/>
    <cellStyle name="Salida 11" xfId="1525"/>
    <cellStyle name="Salida 12" xfId="1526"/>
    <cellStyle name="Salida 13" xfId="1527"/>
    <cellStyle name="Salida 14" xfId="1528"/>
    <cellStyle name="Salida 15" xfId="1529"/>
    <cellStyle name="Salida 16" xfId="1530"/>
    <cellStyle name="Salida 17" xfId="1531"/>
    <cellStyle name="Salida 18" xfId="1532"/>
    <cellStyle name="Salida 19" xfId="1533"/>
    <cellStyle name="Salida 2" xfId="1534"/>
    <cellStyle name="Salida 20" xfId="1535"/>
    <cellStyle name="Salida 21" xfId="1536"/>
    <cellStyle name="Salida 22" xfId="1537"/>
    <cellStyle name="Salida 23" xfId="1538"/>
    <cellStyle name="Salida 24" xfId="1539"/>
    <cellStyle name="Salida 25" xfId="1540"/>
    <cellStyle name="Salida 26" xfId="1541"/>
    <cellStyle name="Salida 27" xfId="1542"/>
    <cellStyle name="Salida 28" xfId="1543"/>
    <cellStyle name="Salida 29" xfId="1544"/>
    <cellStyle name="Salida 3" xfId="1545"/>
    <cellStyle name="Salida 30" xfId="1546"/>
    <cellStyle name="Salida 31" xfId="1547"/>
    <cellStyle name="Salida 32" xfId="1548"/>
    <cellStyle name="Salida 33" xfId="1549"/>
    <cellStyle name="Salida 34" xfId="1550"/>
    <cellStyle name="Salida 35" xfId="1551"/>
    <cellStyle name="Salida 4" xfId="1552"/>
    <cellStyle name="Salida 5" xfId="1553"/>
    <cellStyle name="Salida 6" xfId="1554"/>
    <cellStyle name="Salida 7" xfId="1555"/>
    <cellStyle name="Salida 8" xfId="1556"/>
    <cellStyle name="Salida 9" xfId="1557"/>
    <cellStyle name="SAPBEXaggData" xfId="2155"/>
    <cellStyle name="SAPBEXaggDataEmph" xfId="2156"/>
    <cellStyle name="SAPBEXaggItem" xfId="2157"/>
    <cellStyle name="SAPBEXaggItemX" xfId="2158"/>
    <cellStyle name="SAPBEXchaText" xfId="2159"/>
    <cellStyle name="SAPBEXexcBad7" xfId="2160"/>
    <cellStyle name="SAPBEXexcBad8" xfId="2161"/>
    <cellStyle name="SAPBEXexcBad9" xfId="2162"/>
    <cellStyle name="SAPBEXexcCritical4" xfId="2163"/>
    <cellStyle name="SAPBEXexcCritical5" xfId="2164"/>
    <cellStyle name="SAPBEXexcCritical6" xfId="2165"/>
    <cellStyle name="SAPBEXexcGood1" xfId="2166"/>
    <cellStyle name="SAPBEXexcGood2" xfId="2167"/>
    <cellStyle name="SAPBEXexcGood3" xfId="2168"/>
    <cellStyle name="SAPBEXfilterDrill" xfId="2169"/>
    <cellStyle name="SAPBEXfilterItem" xfId="2170"/>
    <cellStyle name="SAPBEXfilterText" xfId="2171"/>
    <cellStyle name="SAPBEXformats" xfId="2172"/>
    <cellStyle name="SAPBEXheaderItem" xfId="2173"/>
    <cellStyle name="SAPBEXheaderItem 2" xfId="2174"/>
    <cellStyle name="SAPBEXheaderText" xfId="2175"/>
    <cellStyle name="SAPBEXheaderText 2" xfId="2176"/>
    <cellStyle name="SAPBEXHLevel0" xfId="2177"/>
    <cellStyle name="SAPBEXHLevel0 2" xfId="2178"/>
    <cellStyle name="SAPBEXHLevel0X" xfId="2179"/>
    <cellStyle name="SAPBEXHLevel0X 2" xfId="2180"/>
    <cellStyle name="SAPBEXHLevel1" xfId="2181"/>
    <cellStyle name="SAPBEXHLevel1 2" xfId="2182"/>
    <cellStyle name="SAPBEXHLevel1X" xfId="2183"/>
    <cellStyle name="SAPBEXHLevel1X 2" xfId="2184"/>
    <cellStyle name="SAPBEXHLevel2" xfId="2185"/>
    <cellStyle name="SAPBEXHLevel2 2" xfId="2186"/>
    <cellStyle name="SAPBEXHLevel2X" xfId="2187"/>
    <cellStyle name="SAPBEXHLevel2X 2" xfId="2188"/>
    <cellStyle name="SAPBEXHLevel3" xfId="2189"/>
    <cellStyle name="SAPBEXHLevel3 2" xfId="2190"/>
    <cellStyle name="SAPBEXHLevel3X" xfId="2191"/>
    <cellStyle name="SAPBEXHLevel3X 2" xfId="2192"/>
    <cellStyle name="SAPBEXinputData" xfId="2193"/>
    <cellStyle name="SAPBEXinputData 2" xfId="2194"/>
    <cellStyle name="SAPBEXItemHeader" xfId="2195"/>
    <cellStyle name="SAPBEXresData" xfId="2196"/>
    <cellStyle name="SAPBEXresDataEmph" xfId="2197"/>
    <cellStyle name="SAPBEXresItem" xfId="2198"/>
    <cellStyle name="SAPBEXresItemX" xfId="2199"/>
    <cellStyle name="SAPBEXstdData" xfId="2200"/>
    <cellStyle name="SAPBEXstdDataEmph" xfId="2201"/>
    <cellStyle name="SAPBEXstdItem" xfId="2202"/>
    <cellStyle name="SAPBEXstdItemX" xfId="2203"/>
    <cellStyle name="SAPBEXtitle" xfId="2204"/>
    <cellStyle name="SAPBEXunassignedItem" xfId="2205"/>
    <cellStyle name="SAPBEXundefined" xfId="2206"/>
    <cellStyle name="SAPBEXundefined 2" xfId="2207"/>
    <cellStyle name="Separador de milhares [0]_Chart HIS" xfId="1558"/>
    <cellStyle name="Separador de milhares_Chart HIS" xfId="1559"/>
    <cellStyle name="Sheet Title" xfId="2208"/>
    <cellStyle name="Texto de advertencia 10" xfId="1560"/>
    <cellStyle name="Texto de advertencia 11" xfId="1561"/>
    <cellStyle name="Texto de advertencia 12" xfId="1562"/>
    <cellStyle name="Texto de advertencia 13" xfId="1563"/>
    <cellStyle name="Texto de advertencia 14" xfId="1564"/>
    <cellStyle name="Texto de advertencia 15" xfId="1565"/>
    <cellStyle name="Texto de advertencia 16" xfId="1566"/>
    <cellStyle name="Texto de advertencia 17" xfId="1567"/>
    <cellStyle name="Texto de advertencia 18" xfId="1568"/>
    <cellStyle name="Texto de advertencia 19" xfId="1569"/>
    <cellStyle name="Texto de advertencia 2" xfId="1570"/>
    <cellStyle name="Texto de advertencia 20" xfId="1571"/>
    <cellStyle name="Texto de advertencia 21" xfId="1572"/>
    <cellStyle name="Texto de advertencia 22" xfId="1573"/>
    <cellStyle name="Texto de advertencia 23" xfId="1574"/>
    <cellStyle name="Texto de advertencia 24" xfId="1575"/>
    <cellStyle name="Texto de advertencia 25" xfId="1576"/>
    <cellStyle name="Texto de advertencia 26" xfId="1577"/>
    <cellStyle name="Texto de advertencia 27" xfId="1578"/>
    <cellStyle name="Texto de advertencia 28" xfId="1579"/>
    <cellStyle name="Texto de advertencia 29" xfId="1580"/>
    <cellStyle name="Texto de advertencia 3" xfId="1581"/>
    <cellStyle name="Texto de advertencia 30" xfId="1582"/>
    <cellStyle name="Texto de advertencia 31" xfId="1583"/>
    <cellStyle name="Texto de advertencia 32" xfId="1584"/>
    <cellStyle name="Texto de advertencia 33" xfId="1585"/>
    <cellStyle name="Texto de advertencia 34" xfId="1586"/>
    <cellStyle name="Texto de advertencia 35" xfId="1587"/>
    <cellStyle name="Texto de advertencia 4" xfId="1588"/>
    <cellStyle name="Texto de advertencia 5" xfId="1589"/>
    <cellStyle name="Texto de advertencia 6" xfId="1590"/>
    <cellStyle name="Texto de advertencia 7" xfId="1591"/>
    <cellStyle name="Texto de advertencia 8" xfId="1592"/>
    <cellStyle name="Texto de advertencia 9" xfId="1593"/>
    <cellStyle name="Texto explicativo 10" xfId="1594"/>
    <cellStyle name="Texto explicativo 11" xfId="1595"/>
    <cellStyle name="Texto explicativo 12" xfId="1596"/>
    <cellStyle name="Texto explicativo 13" xfId="1597"/>
    <cellStyle name="Texto explicativo 14" xfId="1598"/>
    <cellStyle name="Texto explicativo 15" xfId="1599"/>
    <cellStyle name="Texto explicativo 16" xfId="1600"/>
    <cellStyle name="Texto explicativo 17" xfId="1601"/>
    <cellStyle name="Texto explicativo 18" xfId="1602"/>
    <cellStyle name="Texto explicativo 19" xfId="1603"/>
    <cellStyle name="Texto explicativo 2" xfId="1604"/>
    <cellStyle name="Texto explicativo 20" xfId="1605"/>
    <cellStyle name="Texto explicativo 21" xfId="1606"/>
    <cellStyle name="Texto explicativo 22" xfId="1607"/>
    <cellStyle name="Texto explicativo 23" xfId="1608"/>
    <cellStyle name="Texto explicativo 24" xfId="1609"/>
    <cellStyle name="Texto explicativo 25" xfId="1610"/>
    <cellStyle name="Texto explicativo 26" xfId="1611"/>
    <cellStyle name="Texto explicativo 27" xfId="1612"/>
    <cellStyle name="Texto explicativo 28" xfId="1613"/>
    <cellStyle name="Texto explicativo 29" xfId="1614"/>
    <cellStyle name="Texto explicativo 3" xfId="1615"/>
    <cellStyle name="Texto explicativo 30" xfId="1616"/>
    <cellStyle name="Texto explicativo 31" xfId="1617"/>
    <cellStyle name="Texto explicativo 32" xfId="1618"/>
    <cellStyle name="Texto explicativo 33" xfId="1619"/>
    <cellStyle name="Texto explicativo 34" xfId="1620"/>
    <cellStyle name="Texto explicativo 35" xfId="1621"/>
    <cellStyle name="Texto explicativo 4" xfId="1622"/>
    <cellStyle name="Texto explicativo 5" xfId="1623"/>
    <cellStyle name="Texto explicativo 6" xfId="1624"/>
    <cellStyle name="Texto explicativo 7" xfId="1625"/>
    <cellStyle name="Texto explicativo 8" xfId="1626"/>
    <cellStyle name="Texto explicativo 9" xfId="1627"/>
    <cellStyle name="Title" xfId="2209"/>
    <cellStyle name="Título 1 10" xfId="1628"/>
    <cellStyle name="Título 1 11" xfId="1629"/>
    <cellStyle name="Título 1 12" xfId="1630"/>
    <cellStyle name="Título 1 13" xfId="1631"/>
    <cellStyle name="Título 1 14" xfId="1632"/>
    <cellStyle name="Título 1 15" xfId="1633"/>
    <cellStyle name="Título 1 16" xfId="1634"/>
    <cellStyle name="Título 1 17" xfId="1635"/>
    <cellStyle name="Título 1 18" xfId="1636"/>
    <cellStyle name="Título 1 19" xfId="1637"/>
    <cellStyle name="Título 1 2" xfId="1638"/>
    <cellStyle name="Título 1 20" xfId="1639"/>
    <cellStyle name="Título 1 21" xfId="1640"/>
    <cellStyle name="Título 1 22" xfId="1641"/>
    <cellStyle name="Título 1 23" xfId="1642"/>
    <cellStyle name="Título 1 24" xfId="1643"/>
    <cellStyle name="Título 1 25" xfId="1644"/>
    <cellStyle name="Título 1 26" xfId="1645"/>
    <cellStyle name="Título 1 27" xfId="1646"/>
    <cellStyle name="Título 1 28" xfId="1647"/>
    <cellStyle name="Título 1 29" xfId="1648"/>
    <cellStyle name="Título 1 3" xfId="1649"/>
    <cellStyle name="Título 1 30" xfId="1650"/>
    <cellStyle name="Título 1 31" xfId="1651"/>
    <cellStyle name="Título 1 32" xfId="1652"/>
    <cellStyle name="Título 1 33" xfId="1653"/>
    <cellStyle name="Título 1 34" xfId="1654"/>
    <cellStyle name="Título 1 35" xfId="1655"/>
    <cellStyle name="Título 1 4" xfId="1656"/>
    <cellStyle name="Título 1 5" xfId="1657"/>
    <cellStyle name="Título 1 6" xfId="1658"/>
    <cellStyle name="Título 1 7" xfId="1659"/>
    <cellStyle name="Título 1 8" xfId="1660"/>
    <cellStyle name="Título 1 9" xfId="1661"/>
    <cellStyle name="Título 10" xfId="1662"/>
    <cellStyle name="Título 11" xfId="1663"/>
    <cellStyle name="Título 12" xfId="1664"/>
    <cellStyle name="Título 13" xfId="1665"/>
    <cellStyle name="Título 14" xfId="1666"/>
    <cellStyle name="Título 15" xfId="1667"/>
    <cellStyle name="Título 16" xfId="1668"/>
    <cellStyle name="Título 17" xfId="1669"/>
    <cellStyle name="Título 18" xfId="1670"/>
    <cellStyle name="Título 19" xfId="1671"/>
    <cellStyle name="Título 2 10" xfId="1672"/>
    <cellStyle name="Título 2 11" xfId="1673"/>
    <cellStyle name="Título 2 12" xfId="1674"/>
    <cellStyle name="Título 2 13" xfId="1675"/>
    <cellStyle name="Título 2 14" xfId="1676"/>
    <cellStyle name="Título 2 15" xfId="1677"/>
    <cellStyle name="Título 2 16" xfId="1678"/>
    <cellStyle name="Título 2 17" xfId="1679"/>
    <cellStyle name="Título 2 18" xfId="1680"/>
    <cellStyle name="Título 2 19" xfId="1681"/>
    <cellStyle name="Título 2 2" xfId="1682"/>
    <cellStyle name="Título 2 20" xfId="1683"/>
    <cellStyle name="Título 2 21" xfId="1684"/>
    <cellStyle name="Título 2 22" xfId="1685"/>
    <cellStyle name="Título 2 23" xfId="1686"/>
    <cellStyle name="Título 2 24" xfId="1687"/>
    <cellStyle name="Título 2 25" xfId="1688"/>
    <cellStyle name="Título 2 26" xfId="1689"/>
    <cellStyle name="Título 2 27" xfId="1690"/>
    <cellStyle name="Título 2 28" xfId="1691"/>
    <cellStyle name="Título 2 29" xfId="1692"/>
    <cellStyle name="Título 2 3" xfId="1693"/>
    <cellStyle name="Título 2 30" xfId="1694"/>
    <cellStyle name="Título 2 31" xfId="1695"/>
    <cellStyle name="Título 2 32" xfId="1696"/>
    <cellStyle name="Título 2 33" xfId="1697"/>
    <cellStyle name="Título 2 34" xfId="1698"/>
    <cellStyle name="Título 2 35" xfId="1699"/>
    <cellStyle name="Título 2 4" xfId="1700"/>
    <cellStyle name="Título 2 5" xfId="1701"/>
    <cellStyle name="Título 2 6" xfId="1702"/>
    <cellStyle name="Título 2 7" xfId="1703"/>
    <cellStyle name="Título 2 8" xfId="1704"/>
    <cellStyle name="Título 2 9" xfId="1705"/>
    <cellStyle name="Título 20" xfId="1706"/>
    <cellStyle name="Título 21" xfId="1707"/>
    <cellStyle name="Título 22" xfId="1708"/>
    <cellStyle name="Título 23" xfId="1709"/>
    <cellStyle name="Título 24" xfId="1710"/>
    <cellStyle name="Título 25" xfId="1711"/>
    <cellStyle name="Título 26" xfId="1712"/>
    <cellStyle name="Título 27" xfId="1713"/>
    <cellStyle name="Título 28" xfId="1714"/>
    <cellStyle name="Título 29" xfId="1715"/>
    <cellStyle name="Título 3 10" xfId="1716"/>
    <cellStyle name="Título 3 11" xfId="1717"/>
    <cellStyle name="Título 3 12" xfId="1718"/>
    <cellStyle name="Título 3 13" xfId="1719"/>
    <cellStyle name="Título 3 14" xfId="1720"/>
    <cellStyle name="Título 3 15" xfId="1721"/>
    <cellStyle name="Título 3 16" xfId="1722"/>
    <cellStyle name="Título 3 17" xfId="1723"/>
    <cellStyle name="Título 3 18" xfId="1724"/>
    <cellStyle name="Título 3 19" xfId="1725"/>
    <cellStyle name="Título 3 2" xfId="1726"/>
    <cellStyle name="Título 3 20" xfId="1727"/>
    <cellStyle name="Título 3 21" xfId="1728"/>
    <cellStyle name="Título 3 22" xfId="1729"/>
    <cellStyle name="Título 3 23" xfId="1730"/>
    <cellStyle name="Título 3 24" xfId="1731"/>
    <cellStyle name="Título 3 25" xfId="1732"/>
    <cellStyle name="Título 3 26" xfId="1733"/>
    <cellStyle name="Título 3 27" xfId="1734"/>
    <cellStyle name="Título 3 28" xfId="1735"/>
    <cellStyle name="Título 3 29" xfId="1736"/>
    <cellStyle name="Título 3 3" xfId="1737"/>
    <cellStyle name="Título 3 30" xfId="1738"/>
    <cellStyle name="Título 3 31" xfId="1739"/>
    <cellStyle name="Título 3 32" xfId="1740"/>
    <cellStyle name="Título 3 33" xfId="1741"/>
    <cellStyle name="Título 3 34" xfId="1742"/>
    <cellStyle name="Título 3 35" xfId="1743"/>
    <cellStyle name="Título 3 4" xfId="1744"/>
    <cellStyle name="Título 3 5" xfId="1745"/>
    <cellStyle name="Título 3 6" xfId="1746"/>
    <cellStyle name="Título 3 7" xfId="1747"/>
    <cellStyle name="Título 3 8" xfId="1748"/>
    <cellStyle name="Título 3 9" xfId="1749"/>
    <cellStyle name="Título 30" xfId="1750"/>
    <cellStyle name="Título 31" xfId="1751"/>
    <cellStyle name="Título 32" xfId="1752"/>
    <cellStyle name="Título 33" xfId="1753"/>
    <cellStyle name="Título 34" xfId="1754"/>
    <cellStyle name="Título 35" xfId="1755"/>
    <cellStyle name="Título 36" xfId="1756"/>
    <cellStyle name="Título 37" xfId="1757"/>
    <cellStyle name="Título 4" xfId="1758"/>
    <cellStyle name="Título 5" xfId="1759"/>
    <cellStyle name="Título 6" xfId="1760"/>
    <cellStyle name="Título 7" xfId="1761"/>
    <cellStyle name="Título 8" xfId="1762"/>
    <cellStyle name="Título 9" xfId="1763"/>
    <cellStyle name="Total 10" xfId="1764"/>
    <cellStyle name="Total 11" xfId="1765"/>
    <cellStyle name="Total 12" xfId="1766"/>
    <cellStyle name="Total 13" xfId="1767"/>
    <cellStyle name="Total 14" xfId="1768"/>
    <cellStyle name="Total 15" xfId="1769"/>
    <cellStyle name="Total 16" xfId="1770"/>
    <cellStyle name="Total 17" xfId="1771"/>
    <cellStyle name="Total 18" xfId="1772"/>
    <cellStyle name="Total 19" xfId="1773"/>
    <cellStyle name="Total 2" xfId="1774"/>
    <cellStyle name="Total 20" xfId="1775"/>
    <cellStyle name="Total 21" xfId="1776"/>
    <cellStyle name="Total 22" xfId="1777"/>
    <cellStyle name="Total 23" xfId="1778"/>
    <cellStyle name="Total 24" xfId="1779"/>
    <cellStyle name="Total 25" xfId="1780"/>
    <cellStyle name="Total 26" xfId="1781"/>
    <cellStyle name="Total 27" xfId="1782"/>
    <cellStyle name="Total 28" xfId="1783"/>
    <cellStyle name="Total 29" xfId="1784"/>
    <cellStyle name="Total 3" xfId="1785"/>
    <cellStyle name="Total 30" xfId="1786"/>
    <cellStyle name="Total 31" xfId="1787"/>
    <cellStyle name="Total 32" xfId="1788"/>
    <cellStyle name="Total 33" xfId="1789"/>
    <cellStyle name="Total 34" xfId="1790"/>
    <cellStyle name="Total 35" xfId="1791"/>
    <cellStyle name="Total 4" xfId="1792"/>
    <cellStyle name="Total 5" xfId="1793"/>
    <cellStyle name="Total 6" xfId="1794"/>
    <cellStyle name="Total 7" xfId="1795"/>
    <cellStyle name="Total 8" xfId="1796"/>
    <cellStyle name="Total 9" xfId="1797"/>
    <cellStyle name="Warning Text" xfId="22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MES!A1"/><Relationship Id="rId1" Type="http://schemas.openxmlformats.org/officeDocument/2006/relationships/hyperlink" Target="#'ER PROYECTADO A&#209;O'!A1"/></Relationships>
</file>

<file path=xl/drawings/_rels/drawing2.xml.rels><?xml version="1.0" encoding="UTF-8" standalone="yes"?>
<Relationships xmlns="http://schemas.openxmlformats.org/package/2006/relationships"><Relationship Id="rId2" Type="http://schemas.openxmlformats.org/officeDocument/2006/relationships/hyperlink" Target="#MES!A1"/><Relationship Id="rId1" Type="http://schemas.openxmlformats.org/officeDocument/2006/relationships/hyperlink" Target="#'ER PROYECTADO A&#209;O'!A1"/></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2" name="AutoShape 1">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3" name="AutoShape 2">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219075</xdr:colOff>
      <xdr:row>26</xdr:row>
      <xdr:rowOff>0</xdr:rowOff>
    </xdr:from>
    <xdr:to>
      <xdr:col>1</xdr:col>
      <xdr:colOff>0</xdr:colOff>
      <xdr:row>26</xdr:row>
      <xdr:rowOff>0</xdr:rowOff>
    </xdr:to>
    <xdr:sp macro="" textlink="">
      <xdr:nvSpPr>
        <xdr:cNvPr id="4" name="Text Box 3"/>
        <xdr:cNvSpPr txBox="1">
          <a:spLocks noChangeArrowheads="1"/>
        </xdr:cNvSpPr>
      </xdr:nvSpPr>
      <xdr:spPr bwMode="auto">
        <a:xfrm>
          <a:off x="219075" y="4600575"/>
          <a:ext cx="2809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1</xdr:col>
      <xdr:colOff>0</xdr:colOff>
      <xdr:row>26</xdr:row>
      <xdr:rowOff>0</xdr:rowOff>
    </xdr:from>
    <xdr:to>
      <xdr:col>1</xdr:col>
      <xdr:colOff>0</xdr:colOff>
      <xdr:row>26</xdr:row>
      <xdr:rowOff>0</xdr:rowOff>
    </xdr:to>
    <xdr:sp macro="" textlink="">
      <xdr:nvSpPr>
        <xdr:cNvPr id="5" name="AutoShape 4">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6" name="AutoShape 5">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7" name="AutoShape 6">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8" name="AutoShape 7">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9" name="AutoShape 8">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0" name="AutoShape 9">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1" name="AutoShape 10">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2" name="AutoShape 11">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3" name="AutoShape 12">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 name="AutoShape 13">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5" name="AutoShape 14">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6" name="AutoShape 15">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7" name="AutoShape 16">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8" name="AutoShape 17">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219075</xdr:colOff>
      <xdr:row>26</xdr:row>
      <xdr:rowOff>0</xdr:rowOff>
    </xdr:from>
    <xdr:to>
      <xdr:col>1</xdr:col>
      <xdr:colOff>0</xdr:colOff>
      <xdr:row>26</xdr:row>
      <xdr:rowOff>0</xdr:rowOff>
    </xdr:to>
    <xdr:sp macro="" textlink="">
      <xdr:nvSpPr>
        <xdr:cNvPr id="19" name="Text Box 18"/>
        <xdr:cNvSpPr txBox="1">
          <a:spLocks noChangeArrowheads="1"/>
        </xdr:cNvSpPr>
      </xdr:nvSpPr>
      <xdr:spPr bwMode="auto">
        <a:xfrm>
          <a:off x="219075" y="4600575"/>
          <a:ext cx="2809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1</xdr:col>
      <xdr:colOff>0</xdr:colOff>
      <xdr:row>26</xdr:row>
      <xdr:rowOff>0</xdr:rowOff>
    </xdr:from>
    <xdr:to>
      <xdr:col>1</xdr:col>
      <xdr:colOff>0</xdr:colOff>
      <xdr:row>26</xdr:row>
      <xdr:rowOff>0</xdr:rowOff>
    </xdr:to>
    <xdr:sp macro="" textlink="">
      <xdr:nvSpPr>
        <xdr:cNvPr id="20" name="AutoShape 19">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1" name="AutoShape 20">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2" name="AutoShape 21">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3" name="AutoShape 22">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4" name="AutoShape 23">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5" name="AutoShape 24">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6" name="AutoShape 25">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7" name="AutoShape 26">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8" name="AutoShape 27">
          <a:hlinkClick xmlns:r="http://schemas.openxmlformats.org/officeDocument/2006/relationships" r:id="rId1"/>
        </xdr:cNvPr>
        <xdr:cNvSpPr>
          <a:spLocks noChangeArrowheads="1"/>
        </xdr:cNvSpPr>
      </xdr:nvSpPr>
      <xdr:spPr bwMode="auto">
        <a:xfrm>
          <a:off x="302895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29" name="AutoShape 28">
          <a:hlinkClick xmlns:r="http://schemas.openxmlformats.org/officeDocument/2006/relationships" r:id="rId2"/>
        </xdr:cNvPr>
        <xdr:cNvSpPr>
          <a:spLocks noChangeArrowheads="1"/>
        </xdr:cNvSpPr>
      </xdr:nvSpPr>
      <xdr:spPr bwMode="auto">
        <a:xfrm>
          <a:off x="302895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0" name="AutoShape 29">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1" name="AutoShape 30">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2" name="AutoShape 31">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3" name="AutoShape 32">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4" name="AutoShape 33">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5" name="AutoShape 34">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6" name="AutoShape 35">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7" name="AutoShape 36">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8" name="AutoShape 37">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9" name="AutoShape 38">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0" name="AutoShape 39">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1" name="AutoShape 40">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2" name="AutoShape 41">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3" name="AutoShape 42">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4" name="AutoShape 43">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5" name="AutoShape 44">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6" name="AutoShape 45">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7" name="AutoShape 46">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8" name="AutoShape 47">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9" name="AutoShape 48">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0" name="AutoShape 49">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1" name="AutoShape 50">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2" name="AutoShape 51">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3" name="AutoShape 52">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4" name="AutoShape 53">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5" name="AutoShape 54">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6" name="AutoShape 55">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7" name="AutoShape 56">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8" name="AutoShape 57">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9" name="AutoShape 58">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0" name="AutoShape 59">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1" name="AutoShape 60">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2" name="AutoShape 61">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3" name="AutoShape 62">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4" name="AutoShape 63">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5" name="AutoShape 64">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6" name="AutoShape 65">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7" name="AutoShape 66">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8" name="AutoShape 67">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9" name="AutoShape 68">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70" name="AutoShape 69">
          <a:hlinkClick xmlns:r="http://schemas.openxmlformats.org/officeDocument/2006/relationships" r:id="rId1"/>
        </xdr:cNvPr>
        <xdr:cNvSpPr>
          <a:spLocks noChangeArrowheads="1"/>
        </xdr:cNvSpPr>
      </xdr:nvSpPr>
      <xdr:spPr bwMode="auto">
        <a:xfrm>
          <a:off x="5295900"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71" name="AutoShape 70">
          <a:hlinkClick xmlns:r="http://schemas.openxmlformats.org/officeDocument/2006/relationships" r:id="rId2"/>
        </xdr:cNvPr>
        <xdr:cNvSpPr>
          <a:spLocks noChangeArrowheads="1"/>
        </xdr:cNvSpPr>
      </xdr:nvSpPr>
      <xdr:spPr bwMode="auto">
        <a:xfrm>
          <a:off x="5295900"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72" name="AutoShape 71">
          <a:hlinkClick xmlns:r="http://schemas.openxmlformats.org/officeDocument/2006/relationships" r:id="rId1"/>
        </xdr:cNvPr>
        <xdr:cNvSpPr>
          <a:spLocks noChangeArrowheads="1"/>
        </xdr:cNvSpPr>
      </xdr:nvSpPr>
      <xdr:spPr bwMode="auto">
        <a:xfrm>
          <a:off x="3819525"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73" name="AutoShape 72">
          <a:hlinkClick xmlns:r="http://schemas.openxmlformats.org/officeDocument/2006/relationships" r:id="rId2"/>
        </xdr:cNvPr>
        <xdr:cNvSpPr>
          <a:spLocks noChangeArrowheads="1"/>
        </xdr:cNvSpPr>
      </xdr:nvSpPr>
      <xdr:spPr bwMode="auto">
        <a:xfrm>
          <a:off x="3819525"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74" name="AutoShape 73">
          <a:hlinkClick xmlns:r="http://schemas.openxmlformats.org/officeDocument/2006/relationships" r:id="rId1"/>
        </xdr:cNvPr>
        <xdr:cNvSpPr>
          <a:spLocks noChangeArrowheads="1"/>
        </xdr:cNvSpPr>
      </xdr:nvSpPr>
      <xdr:spPr bwMode="auto">
        <a:xfrm>
          <a:off x="3819525" y="46005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75" name="AutoShape 74">
          <a:hlinkClick xmlns:r="http://schemas.openxmlformats.org/officeDocument/2006/relationships" r:id="rId2"/>
        </xdr:cNvPr>
        <xdr:cNvSpPr>
          <a:spLocks noChangeArrowheads="1"/>
        </xdr:cNvSpPr>
      </xdr:nvSpPr>
      <xdr:spPr bwMode="auto">
        <a:xfrm>
          <a:off x="3819525" y="46005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54</xdr:row>
      <xdr:rowOff>0</xdr:rowOff>
    </xdr:from>
    <xdr:to>
      <xdr:col>3</xdr:col>
      <xdr:colOff>0</xdr:colOff>
      <xdr:row>54</xdr:row>
      <xdr:rowOff>0</xdr:rowOff>
    </xdr:to>
    <xdr:sp macro="" textlink="">
      <xdr:nvSpPr>
        <xdr:cNvPr id="2" name="AutoShape 1">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3" name="AutoShape 2">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219075</xdr:colOff>
      <xdr:row>54</xdr:row>
      <xdr:rowOff>0</xdr:rowOff>
    </xdr:from>
    <xdr:to>
      <xdr:col>3</xdr:col>
      <xdr:colOff>0</xdr:colOff>
      <xdr:row>54</xdr:row>
      <xdr:rowOff>0</xdr:rowOff>
    </xdr:to>
    <xdr:sp macro="" textlink="">
      <xdr:nvSpPr>
        <xdr:cNvPr id="4" name="Text Box 3"/>
        <xdr:cNvSpPr txBox="1">
          <a:spLocks noChangeArrowheads="1"/>
        </xdr:cNvSpPr>
      </xdr:nvSpPr>
      <xdr:spPr bwMode="auto">
        <a:xfrm>
          <a:off x="219075" y="9896475"/>
          <a:ext cx="1619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3</xdr:col>
      <xdr:colOff>0</xdr:colOff>
      <xdr:row>54</xdr:row>
      <xdr:rowOff>0</xdr:rowOff>
    </xdr:from>
    <xdr:to>
      <xdr:col>3</xdr:col>
      <xdr:colOff>0</xdr:colOff>
      <xdr:row>54</xdr:row>
      <xdr:rowOff>0</xdr:rowOff>
    </xdr:to>
    <xdr:sp macro="" textlink="">
      <xdr:nvSpPr>
        <xdr:cNvPr id="5" name="AutoShape 4">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6" name="AutoShape 5">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7" name="AutoShape 6">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8" name="AutoShape 7">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9" name="AutoShape 8">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0" name="AutoShape 9">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 name="AutoShape 10">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2" name="AutoShape 11">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3" name="AutoShape 12">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4" name="AutoShape 13">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5" name="AutoShape 14">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6" name="AutoShape 15">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7" name="AutoShape 16">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8" name="AutoShape 17">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219075</xdr:colOff>
      <xdr:row>54</xdr:row>
      <xdr:rowOff>0</xdr:rowOff>
    </xdr:from>
    <xdr:to>
      <xdr:col>3</xdr:col>
      <xdr:colOff>0</xdr:colOff>
      <xdr:row>54</xdr:row>
      <xdr:rowOff>0</xdr:rowOff>
    </xdr:to>
    <xdr:sp macro="" textlink="">
      <xdr:nvSpPr>
        <xdr:cNvPr id="19" name="Text Box 18"/>
        <xdr:cNvSpPr txBox="1">
          <a:spLocks noChangeArrowheads="1"/>
        </xdr:cNvSpPr>
      </xdr:nvSpPr>
      <xdr:spPr bwMode="auto">
        <a:xfrm>
          <a:off x="219075" y="9896475"/>
          <a:ext cx="1619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3</xdr:col>
      <xdr:colOff>0</xdr:colOff>
      <xdr:row>54</xdr:row>
      <xdr:rowOff>0</xdr:rowOff>
    </xdr:from>
    <xdr:to>
      <xdr:col>3</xdr:col>
      <xdr:colOff>0</xdr:colOff>
      <xdr:row>54</xdr:row>
      <xdr:rowOff>0</xdr:rowOff>
    </xdr:to>
    <xdr:sp macro="" textlink="">
      <xdr:nvSpPr>
        <xdr:cNvPr id="20" name="AutoShape 19">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1" name="AutoShape 20">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2" name="AutoShape 21">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3" name="AutoShape 22">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4" name="AutoShape 23">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5" name="AutoShape 24">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6" name="AutoShape 25">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7" name="AutoShape 26">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8" name="AutoShape 27">
          <a:hlinkClick xmlns:r="http://schemas.openxmlformats.org/officeDocument/2006/relationships" r:id="rId1"/>
        </xdr:cNvPr>
        <xdr:cNvSpPr>
          <a:spLocks noChangeArrowheads="1"/>
        </xdr:cNvSpPr>
      </xdr:nvSpPr>
      <xdr:spPr bwMode="auto">
        <a:xfrm>
          <a:off x="1838325"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29" name="AutoShape 28">
          <a:hlinkClick xmlns:r="http://schemas.openxmlformats.org/officeDocument/2006/relationships" r:id="rId2"/>
        </xdr:cNvPr>
        <xdr:cNvSpPr>
          <a:spLocks noChangeArrowheads="1"/>
        </xdr:cNvSpPr>
      </xdr:nvSpPr>
      <xdr:spPr bwMode="auto">
        <a:xfrm>
          <a:off x="1838325"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0" name="AutoShape 29">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1" name="AutoShape 30">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2" name="AutoShape 31">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3" name="AutoShape 32">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4" name="AutoShape 33">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5" name="AutoShape 34">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6" name="AutoShape 35">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7" name="AutoShape 36">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8" name="AutoShape 37">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39" name="AutoShape 38">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0" name="AutoShape 39">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1" name="AutoShape 40">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2" name="AutoShape 41">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3" name="AutoShape 42">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4" name="AutoShape 43">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5" name="AutoShape 44">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6" name="AutoShape 45">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7" name="AutoShape 46">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8" name="AutoShape 47">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49" name="AutoShape 48">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0" name="AutoShape 49">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1" name="AutoShape 50">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2" name="AutoShape 51">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3" name="AutoShape 52">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4" name="AutoShape 53">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5" name="AutoShape 54">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6" name="AutoShape 55">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7" name="AutoShape 56">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8" name="AutoShape 57">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9" name="AutoShape 58">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0" name="AutoShape 59">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1" name="AutoShape 60">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2" name="AutoShape 61">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3" name="AutoShape 62">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4" name="AutoShape 63">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5" name="AutoShape 64">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6" name="AutoShape 65">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7" name="AutoShape 66">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8" name="AutoShape 67">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69" name="AutoShape 68">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70" name="AutoShape 69">
          <a:hlinkClick xmlns:r="http://schemas.openxmlformats.org/officeDocument/2006/relationships" r:id="rId1"/>
        </xdr:cNvPr>
        <xdr:cNvSpPr>
          <a:spLocks noChangeArrowheads="1"/>
        </xdr:cNvSpPr>
      </xdr:nvSpPr>
      <xdr:spPr bwMode="auto">
        <a:xfrm>
          <a:off x="2571750" y="989647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71" name="AutoShape 70">
          <a:hlinkClick xmlns:r="http://schemas.openxmlformats.org/officeDocument/2006/relationships" r:id="rId2"/>
        </xdr:cNvPr>
        <xdr:cNvSpPr>
          <a:spLocks noChangeArrowheads="1"/>
        </xdr:cNvSpPr>
      </xdr:nvSpPr>
      <xdr:spPr bwMode="auto">
        <a:xfrm>
          <a:off x="2571750" y="989647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ERVRE/Trim012005/PG03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gmunoz/Documents/Tesoreria/SERVICIOS%20NACIONAL%20DE%20CHOCOLATES/COBERTURAS/VALORACI&#211;N%20DERIVADOS%202010/valoracion%20derivados2010-M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8.5.66\ci_siss\Tesoreria\TesNutresa\ENDEUDAMIENTO%20CONSOLIDADO\2012\ENDEUDAMIENTO%20DIARIO\1.%20Balance_Consolidado%2029.02.20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erFinanciera/ESF%20201403%20comparativo%20SF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032004"/>
      <sheetName val="pg062004"/>
      <sheetName val="pg092004"/>
      <sheetName val="pg032005"/>
    </sheetNames>
    <sheetDataSet>
      <sheetData sheetId="0">
        <row r="16">
          <cell r="B16">
            <v>36746</v>
          </cell>
          <cell r="C16">
            <v>23752</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TOTAL"/>
      <sheetName val="contab swap noel abn"/>
      <sheetName val="FORWARDS"/>
      <sheetName val="PEN"/>
      <sheetName val="TRM"/>
      <sheetName val="contab swap noel abn (2)"/>
      <sheetName val="contab swap zenu citi"/>
      <sheetName val="contab swap noel abn (3)"/>
      <sheetName val="contab swap cnch citi"/>
      <sheetName val="contab swap cnch citi (2)"/>
      <sheetName val="contab swap colcafe citi"/>
      <sheetName val="contab swap cnch BBVA"/>
      <sheetName val="SWAP CNCH-CITI"/>
      <sheetName val="contab swap colcafe citi (2)"/>
      <sheetName val="contab swap meals bancol10"/>
      <sheetName val="contab swap meals bancol10 (2)"/>
      <sheetName val="contab swap meals abn8"/>
      <sheetName val="contab swap meals abn8 (2)"/>
      <sheetName val="contab swap meals citi7 (2)"/>
      <sheetName val="contab swap zenu citi (2)"/>
    </sheetNames>
    <sheetDataSet>
      <sheetData sheetId="0">
        <row r="2">
          <cell r="B2">
            <v>1928.59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INAMICA"/>
      <sheetName val="Endeudamiento"/>
      <sheetName val="RESUMEN"/>
      <sheetName val="LEASING"/>
      <sheetName val="Valoración Derivados"/>
      <sheetName val="Resumen Deuda Total"/>
      <sheetName val="Hist. Covenants"/>
      <sheetName val="Flujos - resumen"/>
      <sheetName val="soporte flujos "/>
      <sheetName val="Intercompañias"/>
      <sheetName val="Comparativo "/>
      <sheetName val="Gráficas"/>
      <sheetName val="Hoja1"/>
    </sheetNames>
    <sheetDataSet>
      <sheetData sheetId="0"/>
      <sheetData sheetId="1"/>
      <sheetData sheetId="2"/>
      <sheetData sheetId="3"/>
      <sheetData sheetId="4">
        <row r="1">
          <cell r="B1">
            <v>40968</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emplate ESF"/>
      <sheetName val="ESF resum"/>
      <sheetName val="Bodega ESF"/>
      <sheetName val="tabla ORI"/>
      <sheetName val="Template ORI"/>
      <sheetName val="Template ECP"/>
      <sheetName val="TD OR"/>
    </sheetNames>
    <sheetDataSet>
      <sheetData sheetId="0"/>
      <sheetData sheetId="1">
        <row r="79">
          <cell r="I79">
            <v>-10672351220417.182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ruponutresa.com/en/content/1q15" TargetMode="External"/><Relationship Id="rId1" Type="http://schemas.openxmlformats.org/officeDocument/2006/relationships/hyperlink" Target="http://www.gruponutresa.com/es/content/1t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ruponutresa.com/en/content/1q15" TargetMode="External"/><Relationship Id="rId1" Type="http://schemas.openxmlformats.org/officeDocument/2006/relationships/hyperlink" Target="http://www.gruponutresa.com/es/content/1t15"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8"/>
  <sheetViews>
    <sheetView showGridLines="0" topLeftCell="A24" zoomScale="90" zoomScaleNormal="90" workbookViewId="0">
      <selection activeCell="A37" sqref="A37"/>
    </sheetView>
  </sheetViews>
  <sheetFormatPr baseColWidth="10" defaultRowHeight="12.75"/>
  <cols>
    <col min="1" max="1" width="4" style="31" customWidth="1"/>
    <col min="2" max="2" width="37.85546875" style="32" customWidth="1"/>
    <col min="3" max="3" width="13.28515625" style="357" customWidth="1"/>
    <col min="4" max="4" width="15.42578125" style="357" customWidth="1"/>
    <col min="5" max="5" width="11.7109375" style="357" customWidth="1"/>
    <col min="6" max="6" width="11.7109375" style="31" customWidth="1"/>
    <col min="7" max="7" width="46.5703125" style="33" customWidth="1"/>
    <col min="8" max="9" width="11.42578125" style="31"/>
    <col min="10" max="10" width="39.5703125" style="31" customWidth="1"/>
    <col min="11" max="11" width="11.42578125" style="31"/>
    <col min="12" max="12" width="17.28515625" style="31" customWidth="1"/>
    <col min="13" max="13" width="14.7109375" style="31" customWidth="1"/>
    <col min="14" max="15" width="33.7109375" style="31" customWidth="1"/>
    <col min="16" max="16384" width="11.42578125" style="31"/>
  </cols>
  <sheetData>
    <row r="1" spans="1:7" ht="18.75">
      <c r="A1" s="46" t="s">
        <v>113</v>
      </c>
      <c r="C1" s="376"/>
    </row>
    <row r="2" spans="1:7" ht="18.75">
      <c r="A2" s="46" t="s">
        <v>223</v>
      </c>
      <c r="C2" s="376"/>
    </row>
    <row r="3" spans="1:7" ht="18.75">
      <c r="A3" s="46" t="s">
        <v>114</v>
      </c>
      <c r="C3" s="376"/>
    </row>
    <row r="4" spans="1:7" ht="18.75">
      <c r="A4" s="374" t="s">
        <v>359</v>
      </c>
      <c r="B4" s="375"/>
      <c r="C4" s="376"/>
    </row>
    <row r="5" spans="1:7" ht="25.5" customHeight="1">
      <c r="A5" s="404"/>
      <c r="B5" s="404"/>
      <c r="C5" s="377" t="s">
        <v>84</v>
      </c>
      <c r="D5" s="377" t="s">
        <v>249</v>
      </c>
      <c r="E5" s="378" t="s">
        <v>85</v>
      </c>
      <c r="F5" s="405" t="s">
        <v>86</v>
      </c>
      <c r="G5" s="406"/>
    </row>
    <row r="6" spans="1:7">
      <c r="A6" s="397" t="s">
        <v>87</v>
      </c>
      <c r="B6" s="34" t="s">
        <v>88</v>
      </c>
      <c r="C6" s="379">
        <v>415478</v>
      </c>
      <c r="D6" s="35">
        <v>389</v>
      </c>
      <c r="E6" s="36">
        <f t="shared" ref="E6:E28" si="0">+C6+D6</f>
        <v>415867</v>
      </c>
      <c r="F6" s="398" t="s">
        <v>269</v>
      </c>
      <c r="G6" s="399"/>
    </row>
    <row r="7" spans="1:7" ht="37.5" customHeight="1">
      <c r="A7" s="397"/>
      <c r="B7" s="37" t="s">
        <v>90</v>
      </c>
      <c r="C7" s="380">
        <v>857299</v>
      </c>
      <c r="D7" s="38">
        <v>-44850</v>
      </c>
      <c r="E7" s="39">
        <f t="shared" si="0"/>
        <v>812449</v>
      </c>
      <c r="F7" s="400" t="s">
        <v>231</v>
      </c>
      <c r="G7" s="401"/>
    </row>
    <row r="8" spans="1:7" ht="32.25" customHeight="1">
      <c r="A8" s="397"/>
      <c r="B8" s="37" t="s">
        <v>91</v>
      </c>
      <c r="C8" s="380">
        <v>725323</v>
      </c>
      <c r="D8" s="38">
        <v>-27168</v>
      </c>
      <c r="E8" s="39">
        <f t="shared" si="0"/>
        <v>698155</v>
      </c>
      <c r="F8" s="400" t="s">
        <v>236</v>
      </c>
      <c r="G8" s="401"/>
    </row>
    <row r="9" spans="1:7" ht="38.25" customHeight="1">
      <c r="A9" s="397"/>
      <c r="B9" s="37" t="s">
        <v>92</v>
      </c>
      <c r="C9" s="39"/>
      <c r="D9" s="38">
        <v>38417</v>
      </c>
      <c r="E9" s="39">
        <f t="shared" si="0"/>
        <v>38417</v>
      </c>
      <c r="F9" s="400" t="s">
        <v>237</v>
      </c>
      <c r="G9" s="401"/>
    </row>
    <row r="10" spans="1:7" ht="40.5" customHeight="1">
      <c r="A10" s="397"/>
      <c r="B10" s="37" t="s">
        <v>97</v>
      </c>
      <c r="C10" s="380">
        <v>357830</v>
      </c>
      <c r="D10" s="38">
        <v>3200181</v>
      </c>
      <c r="E10" s="39">
        <f t="shared" si="0"/>
        <v>3558011</v>
      </c>
      <c r="F10" s="400" t="s">
        <v>235</v>
      </c>
      <c r="G10" s="401"/>
    </row>
    <row r="11" spans="1:7" ht="63.75" customHeight="1">
      <c r="A11" s="397"/>
      <c r="B11" s="37" t="s">
        <v>247</v>
      </c>
      <c r="C11" s="39">
        <v>0</v>
      </c>
      <c r="D11" s="38">
        <v>89248</v>
      </c>
      <c r="E11" s="39">
        <f t="shared" si="0"/>
        <v>89248</v>
      </c>
      <c r="F11" s="400" t="s">
        <v>248</v>
      </c>
      <c r="G11" s="401"/>
    </row>
    <row r="12" spans="1:7" ht="37.5" customHeight="1">
      <c r="A12" s="397"/>
      <c r="B12" s="37" t="s">
        <v>93</v>
      </c>
      <c r="C12" s="380">
        <v>1456074</v>
      </c>
      <c r="D12" s="38">
        <v>1402477</v>
      </c>
      <c r="E12" s="39">
        <f t="shared" si="0"/>
        <v>2858551</v>
      </c>
      <c r="F12" s="400" t="s">
        <v>238</v>
      </c>
      <c r="G12" s="401"/>
    </row>
    <row r="13" spans="1:7" ht="28.5" customHeight="1">
      <c r="A13" s="397"/>
      <c r="B13" s="37" t="s">
        <v>94</v>
      </c>
      <c r="C13" s="39"/>
      <c r="D13" s="38">
        <v>73773</v>
      </c>
      <c r="E13" s="39">
        <f t="shared" si="0"/>
        <v>73773</v>
      </c>
      <c r="F13" s="400" t="s">
        <v>239</v>
      </c>
      <c r="G13" s="401"/>
    </row>
    <row r="14" spans="1:7" ht="53.25" customHeight="1">
      <c r="A14" s="397"/>
      <c r="B14" s="37" t="s">
        <v>260</v>
      </c>
      <c r="C14" s="381">
        <v>2038332</v>
      </c>
      <c r="D14" s="38">
        <v>-6861</v>
      </c>
      <c r="E14" s="39">
        <f t="shared" si="0"/>
        <v>2031471</v>
      </c>
      <c r="F14" s="400" t="s">
        <v>232</v>
      </c>
      <c r="G14" s="401"/>
    </row>
    <row r="15" spans="1:7" ht="39.75" customHeight="1">
      <c r="A15" s="397"/>
      <c r="B15" s="37" t="s">
        <v>96</v>
      </c>
      <c r="C15" s="381">
        <v>39814</v>
      </c>
      <c r="D15" s="38">
        <v>85065</v>
      </c>
      <c r="E15" s="39">
        <f t="shared" si="0"/>
        <v>124879</v>
      </c>
      <c r="F15" s="400" t="s">
        <v>270</v>
      </c>
      <c r="G15" s="401"/>
    </row>
    <row r="16" spans="1:7" ht="51.75" customHeight="1">
      <c r="A16" s="397"/>
      <c r="B16" s="37" t="s">
        <v>98</v>
      </c>
      <c r="C16" s="381">
        <v>77911</v>
      </c>
      <c r="D16" s="38">
        <f>-34975+800</f>
        <v>-34175</v>
      </c>
      <c r="E16" s="39">
        <f t="shared" si="0"/>
        <v>43736</v>
      </c>
      <c r="F16" s="400" t="s">
        <v>240</v>
      </c>
      <c r="G16" s="401"/>
    </row>
    <row r="17" spans="1:16" ht="29.25" customHeight="1">
      <c r="A17" s="397"/>
      <c r="B17" s="40" t="s">
        <v>99</v>
      </c>
      <c r="C17" s="382">
        <v>4612437</v>
      </c>
      <c r="D17" s="41">
        <v>-4612437</v>
      </c>
      <c r="E17" s="42">
        <f t="shared" si="0"/>
        <v>0</v>
      </c>
      <c r="F17" s="402" t="s">
        <v>233</v>
      </c>
      <c r="G17" s="403"/>
    </row>
    <row r="18" spans="1:16" ht="15" customHeight="1">
      <c r="A18" s="391" t="s">
        <v>100</v>
      </c>
      <c r="B18" s="391"/>
      <c r="C18" s="383">
        <f>SUM(C6:C17)</f>
        <v>10580498</v>
      </c>
      <c r="D18" s="383">
        <f>SUM(D6:D17)</f>
        <v>164059</v>
      </c>
      <c r="E18" s="384">
        <f>SUM(E6:E17)</f>
        <v>10744557</v>
      </c>
      <c r="F18" s="47"/>
      <c r="G18" s="48"/>
      <c r="P18" s="31" t="s">
        <v>319</v>
      </c>
    </row>
    <row r="19" spans="1:16" ht="12.75" customHeight="1">
      <c r="A19" s="397" t="s">
        <v>101</v>
      </c>
      <c r="B19" s="34" t="s">
        <v>102</v>
      </c>
      <c r="C19" s="36">
        <v>-1996737</v>
      </c>
      <c r="D19" s="35">
        <v>-20335</v>
      </c>
      <c r="E19" s="36">
        <f t="shared" si="0"/>
        <v>-2017072</v>
      </c>
      <c r="F19" s="398" t="s">
        <v>234</v>
      </c>
      <c r="G19" s="399"/>
    </row>
    <row r="20" spans="1:16" ht="28.5" customHeight="1">
      <c r="A20" s="397"/>
      <c r="B20" s="37" t="s">
        <v>103</v>
      </c>
      <c r="C20" s="39">
        <v>-638873</v>
      </c>
      <c r="D20" s="38">
        <v>45067</v>
      </c>
      <c r="E20" s="39">
        <f t="shared" si="0"/>
        <v>-593806</v>
      </c>
      <c r="F20" s="400" t="s">
        <v>241</v>
      </c>
      <c r="G20" s="401"/>
    </row>
    <row r="21" spans="1:16" ht="24.75" customHeight="1">
      <c r="A21" s="397"/>
      <c r="B21" s="37" t="s">
        <v>104</v>
      </c>
      <c r="C21" s="39">
        <v>-159523</v>
      </c>
      <c r="D21" s="38">
        <v>-16382</v>
      </c>
      <c r="E21" s="39">
        <f t="shared" si="0"/>
        <v>-175905</v>
      </c>
      <c r="F21" s="400" t="s">
        <v>242</v>
      </c>
      <c r="G21" s="401"/>
    </row>
    <row r="22" spans="1:16" ht="41.25" customHeight="1">
      <c r="A22" s="397"/>
      <c r="B22" s="37" t="s">
        <v>117</v>
      </c>
      <c r="C22" s="39">
        <v>-138378</v>
      </c>
      <c r="D22" s="38">
        <v>-211621</v>
      </c>
      <c r="E22" s="39">
        <f t="shared" si="0"/>
        <v>-349999</v>
      </c>
      <c r="F22" s="400" t="s">
        <v>244</v>
      </c>
      <c r="G22" s="401"/>
      <c r="P22" s="31" t="s">
        <v>319</v>
      </c>
    </row>
    <row r="23" spans="1:16" ht="27.75" customHeight="1">
      <c r="A23" s="397"/>
      <c r="B23" s="37" t="s">
        <v>106</v>
      </c>
      <c r="C23" s="39">
        <v>-54184</v>
      </c>
      <c r="D23" s="38">
        <v>51700</v>
      </c>
      <c r="E23" s="39">
        <f t="shared" si="0"/>
        <v>-2484</v>
      </c>
      <c r="F23" s="400" t="s">
        <v>243</v>
      </c>
      <c r="G23" s="401"/>
    </row>
    <row r="24" spans="1:16" ht="62.25" customHeight="1">
      <c r="A24" s="397"/>
      <c r="B24" s="37" t="s">
        <v>107</v>
      </c>
      <c r="C24" s="39">
        <v>-159573</v>
      </c>
      <c r="D24" s="38">
        <v>-307395</v>
      </c>
      <c r="E24" s="39">
        <f t="shared" si="0"/>
        <v>-466968</v>
      </c>
      <c r="F24" s="400" t="s">
        <v>271</v>
      </c>
      <c r="G24" s="401"/>
    </row>
    <row r="25" spans="1:16">
      <c r="A25" s="397"/>
      <c r="B25" s="40" t="s">
        <v>292</v>
      </c>
      <c r="C25" s="42">
        <v>-3159</v>
      </c>
      <c r="D25" s="41">
        <v>-2053</v>
      </c>
      <c r="E25" s="42">
        <f t="shared" si="0"/>
        <v>-5212</v>
      </c>
      <c r="F25" s="402"/>
      <c r="G25" s="403"/>
    </row>
    <row r="26" spans="1:16" ht="15" customHeight="1">
      <c r="A26" s="391" t="s">
        <v>109</v>
      </c>
      <c r="B26" s="391"/>
      <c r="C26" s="383">
        <f t="shared" ref="C26:E26" si="1">SUM(C19:C25)</f>
        <v>-3150427</v>
      </c>
      <c r="D26" s="383">
        <f t="shared" si="1"/>
        <v>-461019</v>
      </c>
      <c r="E26" s="383">
        <f t="shared" si="1"/>
        <v>-3611446</v>
      </c>
      <c r="F26" s="47"/>
      <c r="G26" s="48"/>
    </row>
    <row r="27" spans="1:16" ht="27" customHeight="1">
      <c r="A27" s="392" t="s">
        <v>110</v>
      </c>
      <c r="B27" s="392"/>
      <c r="C27" s="43">
        <v>-19209</v>
      </c>
      <c r="D27" s="44">
        <v>-309</v>
      </c>
      <c r="E27" s="43">
        <f t="shared" si="0"/>
        <v>-19518</v>
      </c>
      <c r="F27" s="393" t="s">
        <v>245</v>
      </c>
      <c r="G27" s="394"/>
    </row>
    <row r="28" spans="1:16" ht="15" customHeight="1">
      <c r="A28" s="391" t="s">
        <v>111</v>
      </c>
      <c r="B28" s="391"/>
      <c r="C28" s="383">
        <v>-7410862</v>
      </c>
      <c r="D28" s="383">
        <v>297241</v>
      </c>
      <c r="E28" s="383">
        <f t="shared" si="0"/>
        <v>-7113621</v>
      </c>
      <c r="F28" s="47"/>
      <c r="G28" s="48"/>
    </row>
    <row r="29" spans="1:16" ht="15" customHeight="1">
      <c r="A29" s="395" t="s">
        <v>112</v>
      </c>
      <c r="B29" s="396"/>
      <c r="C29" s="43">
        <f t="shared" ref="C29:E29" si="2">+C26+C27+C28</f>
        <v>-10580498</v>
      </c>
      <c r="D29" s="43">
        <f t="shared" si="2"/>
        <v>-164087</v>
      </c>
      <c r="E29" s="43">
        <f t="shared" si="2"/>
        <v>-10744585</v>
      </c>
      <c r="F29" s="49"/>
      <c r="G29" s="50"/>
    </row>
    <row r="31" spans="1:16">
      <c r="A31" s="416" t="s">
        <v>365</v>
      </c>
      <c r="B31" s="416"/>
      <c r="C31" s="416"/>
      <c r="D31" s="416"/>
      <c r="E31" s="416"/>
      <c r="F31" s="416"/>
      <c r="G31" s="416"/>
    </row>
    <row r="32" spans="1:16">
      <c r="A32" s="416"/>
      <c r="B32" s="416"/>
      <c r="C32" s="416"/>
      <c r="D32" s="416"/>
      <c r="E32" s="416"/>
      <c r="F32" s="416"/>
      <c r="G32" s="416"/>
    </row>
    <row r="33" spans="1:7" ht="15">
      <c r="C33" s="421" t="s">
        <v>364</v>
      </c>
    </row>
    <row r="36" spans="1:7" ht="18.75">
      <c r="A36" s="46" t="s">
        <v>368</v>
      </c>
      <c r="B36" s="31"/>
      <c r="C36" s="31"/>
      <c r="D36" s="31"/>
      <c r="E36" s="31"/>
      <c r="G36" s="31"/>
    </row>
    <row r="37" spans="1:7" ht="18.75">
      <c r="A37" s="46" t="s">
        <v>360</v>
      </c>
      <c r="B37" s="31"/>
      <c r="C37" s="31"/>
      <c r="D37" s="31"/>
      <c r="E37" s="31"/>
      <c r="G37" s="31"/>
    </row>
    <row r="38" spans="1:7" ht="18.75">
      <c r="A38" s="46" t="s">
        <v>361</v>
      </c>
      <c r="B38" s="31"/>
      <c r="C38" s="31"/>
      <c r="D38" s="31"/>
      <c r="E38" s="31"/>
      <c r="G38" s="31"/>
    </row>
    <row r="39" spans="1:7">
      <c r="B39" s="31"/>
      <c r="C39" s="31"/>
      <c r="D39" s="31"/>
      <c r="E39" s="31"/>
      <c r="G39" s="31"/>
    </row>
    <row r="40" spans="1:7" ht="25.5">
      <c r="A40" s="404"/>
      <c r="B40" s="404"/>
      <c r="C40" s="377" t="s">
        <v>84</v>
      </c>
      <c r="D40" s="377" t="s">
        <v>327</v>
      </c>
      <c r="E40" s="378" t="s">
        <v>302</v>
      </c>
      <c r="F40" s="405" t="s">
        <v>358</v>
      </c>
      <c r="G40" s="406"/>
    </row>
    <row r="41" spans="1:7" ht="35.25" customHeight="1">
      <c r="A41" s="397" t="s">
        <v>272</v>
      </c>
      <c r="B41" s="34" t="s">
        <v>277</v>
      </c>
      <c r="C41" s="379">
        <v>415478</v>
      </c>
      <c r="D41" s="35">
        <v>389</v>
      </c>
      <c r="E41" s="36">
        <f t="shared" ref="E41:E52" si="3">+C41+D41</f>
        <v>415867</v>
      </c>
      <c r="F41" s="398" t="s">
        <v>310</v>
      </c>
      <c r="G41" s="399"/>
    </row>
    <row r="42" spans="1:7" ht="40.5" customHeight="1">
      <c r="A42" s="397"/>
      <c r="B42" s="37" t="s">
        <v>278</v>
      </c>
      <c r="C42" s="380">
        <v>857299</v>
      </c>
      <c r="D42" s="38">
        <v>-44850</v>
      </c>
      <c r="E42" s="39">
        <f t="shared" si="3"/>
        <v>812449</v>
      </c>
      <c r="F42" s="400" t="s">
        <v>311</v>
      </c>
      <c r="G42" s="401"/>
    </row>
    <row r="43" spans="1:7" ht="35.25" customHeight="1">
      <c r="A43" s="397"/>
      <c r="B43" s="37" t="s">
        <v>279</v>
      </c>
      <c r="C43" s="380">
        <v>725323</v>
      </c>
      <c r="D43" s="38">
        <v>-27168</v>
      </c>
      <c r="E43" s="39">
        <f t="shared" si="3"/>
        <v>698155</v>
      </c>
      <c r="F43" s="400" t="s">
        <v>328</v>
      </c>
      <c r="G43" s="401"/>
    </row>
    <row r="44" spans="1:7" ht="35.25" customHeight="1">
      <c r="A44" s="397"/>
      <c r="B44" s="37" t="s">
        <v>280</v>
      </c>
      <c r="C44" s="39"/>
      <c r="D44" s="38">
        <v>38417</v>
      </c>
      <c r="E44" s="39">
        <f t="shared" si="3"/>
        <v>38417</v>
      </c>
      <c r="F44" s="400" t="s">
        <v>312</v>
      </c>
      <c r="G44" s="401"/>
    </row>
    <row r="45" spans="1:7" ht="35.25" customHeight="1">
      <c r="A45" s="397"/>
      <c r="B45" s="37" t="s">
        <v>281</v>
      </c>
      <c r="C45" s="380">
        <v>357830</v>
      </c>
      <c r="D45" s="38">
        <v>3200181</v>
      </c>
      <c r="E45" s="39">
        <f t="shared" si="3"/>
        <v>3558011</v>
      </c>
      <c r="F45" s="400" t="s">
        <v>313</v>
      </c>
      <c r="G45" s="401"/>
    </row>
    <row r="46" spans="1:7" ht="53.25" customHeight="1">
      <c r="A46" s="397"/>
      <c r="B46" s="37" t="s">
        <v>282</v>
      </c>
      <c r="C46" s="39">
        <v>0</v>
      </c>
      <c r="D46" s="38">
        <v>89248</v>
      </c>
      <c r="E46" s="39">
        <f t="shared" si="3"/>
        <v>89248</v>
      </c>
      <c r="F46" s="400" t="s">
        <v>314</v>
      </c>
      <c r="G46" s="401"/>
    </row>
    <row r="47" spans="1:7" ht="35.25" customHeight="1">
      <c r="A47" s="397"/>
      <c r="B47" s="37" t="s">
        <v>295</v>
      </c>
      <c r="C47" s="380">
        <v>1456074</v>
      </c>
      <c r="D47" s="38">
        <v>1402477</v>
      </c>
      <c r="E47" s="39">
        <f t="shared" si="3"/>
        <v>2858551</v>
      </c>
      <c r="F47" s="400" t="s">
        <v>315</v>
      </c>
      <c r="G47" s="401"/>
    </row>
    <row r="48" spans="1:7" ht="35.25" customHeight="1">
      <c r="A48" s="397"/>
      <c r="B48" s="37" t="s">
        <v>283</v>
      </c>
      <c r="C48" s="39"/>
      <c r="D48" s="38">
        <v>73773</v>
      </c>
      <c r="E48" s="39">
        <f t="shared" si="3"/>
        <v>73773</v>
      </c>
      <c r="F48" s="400" t="s">
        <v>316</v>
      </c>
      <c r="G48" s="401"/>
    </row>
    <row r="49" spans="1:7" ht="51" customHeight="1">
      <c r="A49" s="397"/>
      <c r="B49" s="37" t="s">
        <v>284</v>
      </c>
      <c r="C49" s="381">
        <v>2038332</v>
      </c>
      <c r="D49" s="38">
        <v>-6861</v>
      </c>
      <c r="E49" s="39">
        <f t="shared" si="3"/>
        <v>2031471</v>
      </c>
      <c r="F49" s="400" t="s">
        <v>317</v>
      </c>
      <c r="G49" s="401"/>
    </row>
    <row r="50" spans="1:7" ht="35.25" customHeight="1">
      <c r="A50" s="397"/>
      <c r="B50" s="37" t="s">
        <v>285</v>
      </c>
      <c r="C50" s="381">
        <v>39814</v>
      </c>
      <c r="D50" s="38">
        <v>85065</v>
      </c>
      <c r="E50" s="39">
        <f t="shared" si="3"/>
        <v>124879</v>
      </c>
      <c r="F50" s="400" t="s">
        <v>309</v>
      </c>
      <c r="G50" s="401"/>
    </row>
    <row r="51" spans="1:7" ht="51" customHeight="1">
      <c r="A51" s="397"/>
      <c r="B51" s="37" t="s">
        <v>306</v>
      </c>
      <c r="C51" s="381">
        <v>77911</v>
      </c>
      <c r="D51" s="38">
        <f>-34975+828</f>
        <v>-34147</v>
      </c>
      <c r="E51" s="39">
        <f>+C51+D51</f>
        <v>43764</v>
      </c>
      <c r="F51" s="400" t="s">
        <v>318</v>
      </c>
      <c r="G51" s="401"/>
    </row>
    <row r="52" spans="1:7" ht="35.25" customHeight="1">
      <c r="A52" s="397"/>
      <c r="B52" s="40" t="s">
        <v>307</v>
      </c>
      <c r="C52" s="382">
        <v>4612437</v>
      </c>
      <c r="D52" s="41">
        <v>-4612437</v>
      </c>
      <c r="E52" s="42">
        <f t="shared" si="3"/>
        <v>0</v>
      </c>
      <c r="F52" s="402" t="s">
        <v>320</v>
      </c>
      <c r="G52" s="403"/>
    </row>
    <row r="53" spans="1:7">
      <c r="A53" s="391" t="s">
        <v>286</v>
      </c>
      <c r="B53" s="391"/>
      <c r="C53" s="383">
        <f>SUM(C41:C52)</f>
        <v>10580498</v>
      </c>
      <c r="D53" s="383">
        <f>SUM(D41:D52)</f>
        <v>164087</v>
      </c>
      <c r="E53" s="384">
        <f>SUM(E41:E52)</f>
        <v>10744585</v>
      </c>
      <c r="F53" s="417"/>
      <c r="G53" s="418"/>
    </row>
    <row r="54" spans="1:7">
      <c r="A54" s="397" t="s">
        <v>273</v>
      </c>
      <c r="B54" s="34" t="s">
        <v>296</v>
      </c>
      <c r="C54" s="36">
        <v>-1996737</v>
      </c>
      <c r="D54" s="35">
        <v>-20335</v>
      </c>
      <c r="E54" s="36">
        <f t="shared" ref="E54:E60" si="4">+C54+D54</f>
        <v>-2017072</v>
      </c>
      <c r="F54" s="398" t="s">
        <v>321</v>
      </c>
      <c r="G54" s="399"/>
    </row>
    <row r="55" spans="1:7" ht="35.25" customHeight="1">
      <c r="A55" s="397"/>
      <c r="B55" s="37" t="s">
        <v>287</v>
      </c>
      <c r="C55" s="39">
        <v>-638873</v>
      </c>
      <c r="D55" s="38">
        <v>45067</v>
      </c>
      <c r="E55" s="39">
        <f t="shared" si="4"/>
        <v>-593806</v>
      </c>
      <c r="F55" s="400" t="s">
        <v>322</v>
      </c>
      <c r="G55" s="401"/>
    </row>
    <row r="56" spans="1:7" ht="36" customHeight="1">
      <c r="A56" s="397"/>
      <c r="B56" s="37" t="s">
        <v>288</v>
      </c>
      <c r="C56" s="39">
        <v>-159523</v>
      </c>
      <c r="D56" s="38">
        <v>-16382</v>
      </c>
      <c r="E56" s="39">
        <f t="shared" si="4"/>
        <v>-175905</v>
      </c>
      <c r="F56" s="400" t="s">
        <v>323</v>
      </c>
      <c r="G56" s="401"/>
    </row>
    <row r="57" spans="1:7" ht="36" customHeight="1">
      <c r="A57" s="397"/>
      <c r="B57" s="37" t="s">
        <v>289</v>
      </c>
      <c r="C57" s="39">
        <v>-138378</v>
      </c>
      <c r="D57" s="38">
        <v>-211621</v>
      </c>
      <c r="E57" s="39">
        <f t="shared" si="4"/>
        <v>-349999</v>
      </c>
      <c r="F57" s="400" t="s">
        <v>324</v>
      </c>
      <c r="G57" s="401"/>
    </row>
    <row r="58" spans="1:7" ht="36" customHeight="1">
      <c r="A58" s="397"/>
      <c r="B58" s="37" t="s">
        <v>308</v>
      </c>
      <c r="C58" s="39">
        <v>-54184</v>
      </c>
      <c r="D58" s="38">
        <v>51700</v>
      </c>
      <c r="E58" s="39">
        <f t="shared" si="4"/>
        <v>-2484</v>
      </c>
      <c r="F58" s="400" t="s">
        <v>325</v>
      </c>
      <c r="G58" s="401"/>
    </row>
    <row r="59" spans="1:7" ht="36" customHeight="1">
      <c r="A59" s="397"/>
      <c r="B59" s="37" t="s">
        <v>290</v>
      </c>
      <c r="C59" s="39">
        <v>-159573</v>
      </c>
      <c r="D59" s="38">
        <v>-307395</v>
      </c>
      <c r="E59" s="39">
        <f t="shared" si="4"/>
        <v>-466968</v>
      </c>
      <c r="F59" s="400" t="s">
        <v>329</v>
      </c>
      <c r="G59" s="401"/>
    </row>
    <row r="60" spans="1:7" ht="36" customHeight="1">
      <c r="A60" s="397"/>
      <c r="B60" s="40" t="s">
        <v>291</v>
      </c>
      <c r="C60" s="42">
        <v>-3159</v>
      </c>
      <c r="D60" s="41">
        <v>-2053</v>
      </c>
      <c r="E60" s="42">
        <f t="shared" si="4"/>
        <v>-5212</v>
      </c>
      <c r="F60" s="402"/>
      <c r="G60" s="403"/>
    </row>
    <row r="61" spans="1:7">
      <c r="A61" s="391" t="s">
        <v>293</v>
      </c>
      <c r="B61" s="391"/>
      <c r="C61" s="383">
        <f t="shared" ref="C61:E61" si="5">SUM(C54:C60)</f>
        <v>-3150427</v>
      </c>
      <c r="D61" s="383">
        <f t="shared" si="5"/>
        <v>-461019</v>
      </c>
      <c r="E61" s="383">
        <f t="shared" si="5"/>
        <v>-3611446</v>
      </c>
      <c r="F61" s="417"/>
      <c r="G61" s="418"/>
    </row>
    <row r="62" spans="1:7" ht="34.5" customHeight="1">
      <c r="A62" s="392" t="s">
        <v>304</v>
      </c>
      <c r="B62" s="392"/>
      <c r="C62" s="43">
        <v>-19209</v>
      </c>
      <c r="D62" s="44">
        <v>-309</v>
      </c>
      <c r="E62" s="43">
        <f t="shared" ref="E62:E63" si="6">+C62+D62</f>
        <v>-19518</v>
      </c>
      <c r="F62" s="393" t="s">
        <v>326</v>
      </c>
      <c r="G62" s="394"/>
    </row>
    <row r="63" spans="1:7">
      <c r="A63" s="391" t="s">
        <v>274</v>
      </c>
      <c r="B63" s="391"/>
      <c r="C63" s="383">
        <v>-7410862</v>
      </c>
      <c r="D63" s="383">
        <v>297241</v>
      </c>
      <c r="E63" s="383">
        <f t="shared" si="6"/>
        <v>-7113621</v>
      </c>
      <c r="F63" s="417"/>
      <c r="G63" s="418"/>
    </row>
    <row r="64" spans="1:7">
      <c r="A64" s="395" t="s">
        <v>305</v>
      </c>
      <c r="B64" s="396"/>
      <c r="C64" s="43">
        <f t="shared" ref="C64:E64" si="7">+C61+C62+C63</f>
        <v>-10580498</v>
      </c>
      <c r="D64" s="43">
        <f t="shared" si="7"/>
        <v>-164087</v>
      </c>
      <c r="E64" s="43">
        <f t="shared" si="7"/>
        <v>-10744585</v>
      </c>
      <c r="F64" s="419"/>
      <c r="G64" s="420"/>
    </row>
    <row r="66" spans="1:7">
      <c r="A66" s="416" t="s">
        <v>367</v>
      </c>
      <c r="B66" s="416"/>
      <c r="C66" s="416"/>
      <c r="D66" s="416"/>
      <c r="E66" s="416"/>
      <c r="F66" s="416"/>
      <c r="G66" s="416"/>
    </row>
    <row r="67" spans="1:7" ht="12" customHeight="1">
      <c r="A67" s="416"/>
      <c r="B67" s="416"/>
      <c r="C67" s="416"/>
      <c r="D67" s="416"/>
      <c r="E67" s="416"/>
      <c r="F67" s="416"/>
      <c r="G67" s="416"/>
    </row>
    <row r="68" spans="1:7" ht="15">
      <c r="B68" s="31"/>
      <c r="C68" s="31"/>
      <c r="D68" s="422" t="s">
        <v>366</v>
      </c>
      <c r="E68" s="31"/>
      <c r="G68" s="31"/>
    </row>
  </sheetData>
  <mergeCells count="60">
    <mergeCell ref="A31:G32"/>
    <mergeCell ref="A66:G67"/>
    <mergeCell ref="F16:G16"/>
    <mergeCell ref="F24:G24"/>
    <mergeCell ref="F12:G12"/>
    <mergeCell ref="A5:B5"/>
    <mergeCell ref="A6:A17"/>
    <mergeCell ref="A18:B18"/>
    <mergeCell ref="A19:A25"/>
    <mergeCell ref="F13:G13"/>
    <mergeCell ref="F14:G14"/>
    <mergeCell ref="F15:G15"/>
    <mergeCell ref="F25:G25"/>
    <mergeCell ref="F19:G19"/>
    <mergeCell ref="F20:G20"/>
    <mergeCell ref="F21:G21"/>
    <mergeCell ref="F22:G22"/>
    <mergeCell ref="F7:G7"/>
    <mergeCell ref="F11:G11"/>
    <mergeCell ref="F5:G5"/>
    <mergeCell ref="F6:G6"/>
    <mergeCell ref="F10:G10"/>
    <mergeCell ref="F8:G8"/>
    <mergeCell ref="F9:G9"/>
    <mergeCell ref="F27:G27"/>
    <mergeCell ref="F17:G17"/>
    <mergeCell ref="A28:B28"/>
    <mergeCell ref="A29:B29"/>
    <mergeCell ref="A26:B26"/>
    <mergeCell ref="A27:B27"/>
    <mergeCell ref="F23:G23"/>
    <mergeCell ref="A40:B40"/>
    <mergeCell ref="F40:G40"/>
    <mergeCell ref="A41:A52"/>
    <mergeCell ref="F41:G41"/>
    <mergeCell ref="F42:G42"/>
    <mergeCell ref="F43:G43"/>
    <mergeCell ref="F44:G44"/>
    <mergeCell ref="F45:G45"/>
    <mergeCell ref="F46:G46"/>
    <mergeCell ref="F47:G47"/>
    <mergeCell ref="F48:G48"/>
    <mergeCell ref="F49:G49"/>
    <mergeCell ref="F50:G50"/>
    <mergeCell ref="F51:G51"/>
    <mergeCell ref="F52:G52"/>
    <mergeCell ref="A53:B53"/>
    <mergeCell ref="A54:A60"/>
    <mergeCell ref="F54:G54"/>
    <mergeCell ref="F55:G55"/>
    <mergeCell ref="F56:G56"/>
    <mergeCell ref="F57:G57"/>
    <mergeCell ref="F58:G58"/>
    <mergeCell ref="F59:G59"/>
    <mergeCell ref="F60:G60"/>
    <mergeCell ref="A61:B61"/>
    <mergeCell ref="A62:B62"/>
    <mergeCell ref="F62:G62"/>
    <mergeCell ref="A63:B63"/>
    <mergeCell ref="A64:B64"/>
  </mergeCells>
  <hyperlinks>
    <hyperlink ref="C33" r:id="rId1"/>
    <hyperlink ref="D68" r:id="rId2"/>
  </hyperlinks>
  <pageMargins left="0.70866141732283472" right="0.70866141732283472" top="0.74803149606299213" bottom="0.74803149606299213" header="0.31496062992125984" footer="0.31496062992125984"/>
  <pageSetup scale="77" orientation="landscape" verticalDpi="599" r:id="rId3"/>
  <ignoredErrors>
    <ignoredError sqref="E2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59"/>
  <sheetViews>
    <sheetView showGridLines="0" tabSelected="1" topLeftCell="A14" zoomScale="90" zoomScaleNormal="90" workbookViewId="0">
      <selection activeCell="B33" sqref="B33"/>
    </sheetView>
  </sheetViews>
  <sheetFormatPr baseColWidth="10" defaultRowHeight="12.75"/>
  <cols>
    <col min="1" max="1" width="4.28515625" style="177" customWidth="1"/>
    <col min="2" max="2" width="31.85546875" style="177" customWidth="1"/>
    <col min="3" max="4" width="9" style="176" customWidth="1"/>
    <col min="5" max="5" width="1.85546875" style="180" customWidth="1"/>
    <col min="6" max="11" width="11.7109375" style="177" customWidth="1"/>
    <col min="12" max="12" width="14.28515625" style="177" customWidth="1"/>
    <col min="13" max="13" width="1.42578125" style="177" customWidth="1"/>
    <col min="14" max="14" width="61" style="315" customWidth="1"/>
    <col min="15" max="16384" width="11.42578125" style="177"/>
  </cols>
  <sheetData>
    <row r="1" spans="2:14" ht="18.75">
      <c r="B1" s="46" t="s">
        <v>222</v>
      </c>
    </row>
    <row r="2" spans="2:14" ht="18.75">
      <c r="B2" s="46" t="s">
        <v>127</v>
      </c>
    </row>
    <row r="4" spans="2:14" ht="18.75">
      <c r="B4" s="374" t="s">
        <v>359</v>
      </c>
    </row>
    <row r="5" spans="2:14" s="328" customFormat="1" ht="51">
      <c r="B5" s="347"/>
      <c r="C5" s="348" t="s">
        <v>173</v>
      </c>
      <c r="D5" s="349" t="s">
        <v>174</v>
      </c>
      <c r="E5" s="350"/>
      <c r="F5" s="351" t="s">
        <v>226</v>
      </c>
      <c r="G5" s="349" t="s">
        <v>227</v>
      </c>
      <c r="H5" s="349" t="s">
        <v>228</v>
      </c>
      <c r="I5" s="349" t="s">
        <v>229</v>
      </c>
      <c r="J5" s="349" t="s">
        <v>230</v>
      </c>
      <c r="K5" s="349" t="s">
        <v>251</v>
      </c>
      <c r="L5" s="349" t="s">
        <v>246</v>
      </c>
      <c r="N5" s="351" t="s">
        <v>253</v>
      </c>
    </row>
    <row r="6" spans="2:14" s="314" customFormat="1">
      <c r="B6" s="361" t="s">
        <v>175</v>
      </c>
      <c r="C6" s="362">
        <v>218965</v>
      </c>
      <c r="D6" s="363">
        <f>+'PYG Q1 Concil'!E52</f>
        <v>86211</v>
      </c>
      <c r="E6" s="364"/>
      <c r="F6" s="365">
        <f>+'PYG Q1 Concil'!E4</f>
        <v>1572825</v>
      </c>
      <c r="G6" s="366">
        <f>+'PYG Q1 Concil'!E8</f>
        <v>-875730</v>
      </c>
      <c r="H6" s="366">
        <f>+'PYG Q1 Concil'!E12</f>
        <v>-103109</v>
      </c>
      <c r="I6" s="366">
        <f>+'PYG Q1 Concil'!E17</f>
        <v>-400920</v>
      </c>
      <c r="J6" s="366">
        <f>+'PYG Q1 Concil'!E23</f>
        <v>-29371</v>
      </c>
      <c r="K6" s="366">
        <f>+'PYG Q1 Concil'!E27+'PYG Q1 Concil'!E29</f>
        <v>0</v>
      </c>
      <c r="L6" s="367">
        <f>+'PYG Q1 Concil'!E34+'PYG Q1 Concil'!E36+'PYG Q1 Concil'!E39+'PYG Q1 Concil'!E40+'PYG Q1 Concil'!E47+'PYG Q1 Concil'!E50</f>
        <v>-77484</v>
      </c>
      <c r="N6" s="368"/>
    </row>
    <row r="7" spans="2:14">
      <c r="B7" s="317" t="s">
        <v>176</v>
      </c>
      <c r="C7" s="178"/>
      <c r="D7" s="179"/>
      <c r="F7" s="318"/>
      <c r="G7" s="319"/>
      <c r="H7" s="319"/>
      <c r="I7" s="319"/>
      <c r="J7" s="319"/>
      <c r="K7" s="319"/>
      <c r="L7" s="320"/>
      <c r="N7" s="353"/>
    </row>
    <row r="8" spans="2:14" s="329" customFormat="1" ht="48.75" customHeight="1">
      <c r="B8" s="330" t="s">
        <v>177</v>
      </c>
      <c r="C8" s="331">
        <v>0</v>
      </c>
      <c r="D8" s="332">
        <v>33706</v>
      </c>
      <c r="E8" s="352"/>
      <c r="F8" s="333"/>
      <c r="G8" s="334"/>
      <c r="H8" s="334"/>
      <c r="I8" s="334"/>
      <c r="J8" s="334"/>
      <c r="K8" s="334"/>
      <c r="L8" s="335">
        <f>+D8</f>
        <v>33706</v>
      </c>
      <c r="N8" s="354" t="s">
        <v>299</v>
      </c>
    </row>
    <row r="9" spans="2:14" s="329" customFormat="1" ht="38.25">
      <c r="B9" s="330" t="s">
        <v>178</v>
      </c>
      <c r="C9" s="331">
        <v>0</v>
      </c>
      <c r="D9" s="332">
        <v>19622.642963999999</v>
      </c>
      <c r="E9" s="327"/>
      <c r="F9" s="333"/>
      <c r="G9" s="334"/>
      <c r="H9" s="334">
        <f>+D9</f>
        <v>19622.642963999999</v>
      </c>
      <c r="I9" s="334"/>
      <c r="J9" s="334"/>
      <c r="K9" s="334"/>
      <c r="L9" s="335"/>
      <c r="N9" s="354" t="s">
        <v>254</v>
      </c>
    </row>
    <row r="10" spans="2:14" s="329" customFormat="1" ht="38.25">
      <c r="B10" s="330" t="s">
        <v>179</v>
      </c>
      <c r="C10" s="336">
        <v>19031.701629000003</v>
      </c>
      <c r="D10" s="337">
        <v>19031.701629000003</v>
      </c>
      <c r="E10" s="327"/>
      <c r="F10" s="338"/>
      <c r="G10" s="339"/>
      <c r="H10" s="339">
        <f>+'PYG Q1 Concil'!L14</f>
        <v>1400</v>
      </c>
      <c r="I10" s="339">
        <f>+'PYG Q1 Concil'!L19</f>
        <v>17631.701629000003</v>
      </c>
      <c r="J10" s="339"/>
      <c r="K10" s="339"/>
      <c r="L10" s="340"/>
      <c r="N10" s="373" t="s">
        <v>255</v>
      </c>
    </row>
    <row r="11" spans="2:14" s="329" customFormat="1" ht="38.25">
      <c r="B11" s="330" t="s">
        <v>116</v>
      </c>
      <c r="C11" s="336">
        <v>0</v>
      </c>
      <c r="D11" s="337">
        <v>7917.1543842700003</v>
      </c>
      <c r="E11" s="327"/>
      <c r="F11" s="338"/>
      <c r="G11" s="339"/>
      <c r="H11" s="339"/>
      <c r="I11" s="339"/>
      <c r="J11" s="339"/>
      <c r="K11" s="339"/>
      <c r="L11" s="340">
        <f>+D11</f>
        <v>7917.1543842700003</v>
      </c>
      <c r="N11" s="373" t="s">
        <v>298</v>
      </c>
    </row>
    <row r="12" spans="2:14" s="329" customFormat="1" ht="38.25">
      <c r="B12" s="330" t="s">
        <v>180</v>
      </c>
      <c r="C12" s="336">
        <v>0</v>
      </c>
      <c r="D12" s="337">
        <v>-6020.2913869600015</v>
      </c>
      <c r="E12" s="327"/>
      <c r="F12" s="338"/>
      <c r="G12" s="339">
        <f>+'PYG Q1 Concil'!H8</f>
        <v>-3521.04857808</v>
      </c>
      <c r="H12" s="339">
        <f>+'PYG Q1 Concil'!H13</f>
        <v>-542.39499999999998</v>
      </c>
      <c r="I12" s="339">
        <f>+'PYG Q1 Concil'!H17</f>
        <v>-1922.3453528800019</v>
      </c>
      <c r="J12" s="339">
        <f>+'PYG Q1 Concil'!H23</f>
        <v>-34.502456000000002</v>
      </c>
      <c r="K12" s="339"/>
      <c r="L12" s="340"/>
      <c r="N12" s="354" t="s">
        <v>256</v>
      </c>
    </row>
    <row r="13" spans="2:14" s="329" customFormat="1" ht="38.25">
      <c r="B13" s="330" t="s">
        <v>181</v>
      </c>
      <c r="C13" s="336">
        <v>-5407.8247330000004</v>
      </c>
      <c r="D13" s="337">
        <v>-5407.8247330000004</v>
      </c>
      <c r="E13" s="327"/>
      <c r="F13" s="338"/>
      <c r="G13" s="339"/>
      <c r="H13" s="339">
        <f>+'PYG Q1 Concil'!L15</f>
        <v>-3319.5351580000001</v>
      </c>
      <c r="I13" s="339">
        <f>+'PYG Q1 Concil'!L20</f>
        <v>-1036</v>
      </c>
      <c r="J13" s="339">
        <f>+'PYG Q1 Concil'!L25</f>
        <v>-1052.289575</v>
      </c>
      <c r="K13" s="339"/>
      <c r="L13" s="340"/>
      <c r="N13" s="354" t="s">
        <v>257</v>
      </c>
    </row>
    <row r="14" spans="2:14" s="329" customFormat="1" ht="42.75" customHeight="1">
      <c r="B14" s="330" t="s">
        <v>117</v>
      </c>
      <c r="C14" s="336">
        <v>-1766.7172554700001</v>
      </c>
      <c r="D14" s="337">
        <v>-3678.6272554699999</v>
      </c>
      <c r="E14" s="327"/>
      <c r="F14" s="338"/>
      <c r="G14" s="339">
        <f>+'PYG Q1 Concil'!L8</f>
        <v>-4.9333644699999999</v>
      </c>
      <c r="H14" s="339">
        <f>+'PYG Q1 Concil'!L12</f>
        <v>-570.31734400000005</v>
      </c>
      <c r="I14" s="339">
        <f>+'PYG Q1 Concil'!L17</f>
        <v>-663.28727100000003</v>
      </c>
      <c r="J14" s="339">
        <f>+'PYG Q1 Concil'!L23</f>
        <v>-528.17927599999996</v>
      </c>
      <c r="K14" s="339"/>
      <c r="L14" s="340">
        <f>+'PYG Q1 Concil'!L36</f>
        <v>-1911.91</v>
      </c>
      <c r="N14" s="354" t="s">
        <v>300</v>
      </c>
    </row>
    <row r="15" spans="2:14" s="329" customFormat="1">
      <c r="B15" s="330" t="s">
        <v>182</v>
      </c>
      <c r="C15" s="336">
        <v>1588.9593910000001</v>
      </c>
      <c r="D15" s="337">
        <v>1588.9593910000001</v>
      </c>
      <c r="E15" s="327"/>
      <c r="F15" s="338"/>
      <c r="G15" s="339"/>
      <c r="H15" s="339"/>
      <c r="I15" s="339"/>
      <c r="J15" s="339"/>
      <c r="K15" s="339">
        <f>+C15</f>
        <v>1588.9593910000001</v>
      </c>
      <c r="L15" s="340"/>
      <c r="N15" s="354" t="s">
        <v>258</v>
      </c>
    </row>
    <row r="16" spans="2:14" s="329" customFormat="1" ht="38.25">
      <c r="B16" s="330" t="s">
        <v>247</v>
      </c>
      <c r="C16" s="336">
        <v>0</v>
      </c>
      <c r="D16" s="337">
        <v>1468</v>
      </c>
      <c r="E16" s="327"/>
      <c r="F16" s="338"/>
      <c r="G16" s="339"/>
      <c r="H16" s="339"/>
      <c r="I16" s="339"/>
      <c r="J16" s="339"/>
      <c r="K16" s="339"/>
      <c r="L16" s="340">
        <f>+D16</f>
        <v>1468</v>
      </c>
      <c r="N16" s="354" t="s">
        <v>301</v>
      </c>
    </row>
    <row r="17" spans="2:14" s="329" customFormat="1" ht="63.75">
      <c r="B17" s="330" t="s">
        <v>183</v>
      </c>
      <c r="C17" s="336">
        <v>244.97168842013843</v>
      </c>
      <c r="D17" s="337">
        <v>3304.8609160101382</v>
      </c>
      <c r="E17" s="327"/>
      <c r="F17" s="338">
        <f>+'PYG Q1 Concil'!L5</f>
        <v>-36443.713170850802</v>
      </c>
      <c r="G17" s="339">
        <f>+'PYG Q1 Concil'!L9</f>
        <v>28170.377493071301</v>
      </c>
      <c r="H17" s="339">
        <f>+'PYG Q1 Concil'!L13</f>
        <v>1157.2160108799301</v>
      </c>
      <c r="I17" s="339">
        <f>+'PYG Q1 Concil'!L18</f>
        <v>5485.6333198696902</v>
      </c>
      <c r="J17" s="339">
        <f>+'PYG Q1 Concil'!L24</f>
        <v>1875.4580354500199</v>
      </c>
      <c r="K17" s="339"/>
      <c r="L17" s="340">
        <v>3060</v>
      </c>
      <c r="N17" s="354" t="s">
        <v>259</v>
      </c>
    </row>
    <row r="18" spans="2:14" s="329" customFormat="1">
      <c r="B18" s="341" t="s">
        <v>119</v>
      </c>
      <c r="C18" s="342">
        <f t="shared" ref="C18:D18" si="0">SUM(C19:C21)</f>
        <v>4349.0720499999998</v>
      </c>
      <c r="D18" s="343">
        <f t="shared" si="0"/>
        <v>1856.0720499999998</v>
      </c>
      <c r="E18" s="327"/>
      <c r="F18" s="344">
        <v>-13176</v>
      </c>
      <c r="G18" s="345">
        <v>8951</v>
      </c>
      <c r="H18" s="345">
        <v>588</v>
      </c>
      <c r="I18" s="345">
        <v>5422</v>
      </c>
      <c r="J18" s="345">
        <v>-182.48672845002099</v>
      </c>
      <c r="K18" s="345">
        <v>3090</v>
      </c>
      <c r="L18" s="346">
        <v>-2836</v>
      </c>
      <c r="N18" s="354"/>
    </row>
    <row r="19" spans="2:14" hidden="1">
      <c r="B19" s="181" t="s">
        <v>184</v>
      </c>
      <c r="C19" s="182">
        <v>1809.07205</v>
      </c>
      <c r="D19" s="183">
        <v>1809.07205</v>
      </c>
      <c r="E19" s="182"/>
      <c r="F19" s="321"/>
      <c r="G19" s="322"/>
      <c r="H19" s="322"/>
      <c r="I19" s="322"/>
      <c r="J19" s="322"/>
      <c r="K19" s="322"/>
      <c r="L19" s="323"/>
      <c r="N19" s="355"/>
    </row>
    <row r="20" spans="2:14" hidden="1">
      <c r="B20" s="181" t="s">
        <v>185</v>
      </c>
      <c r="C20" s="182">
        <v>1100</v>
      </c>
      <c r="D20" s="183">
        <v>1100</v>
      </c>
      <c r="E20" s="182"/>
      <c r="F20" s="321"/>
      <c r="G20" s="322"/>
      <c r="H20" s="322"/>
      <c r="I20" s="322"/>
      <c r="J20" s="322"/>
      <c r="K20" s="322"/>
      <c r="L20" s="323"/>
      <c r="N20" s="355"/>
    </row>
    <row r="21" spans="2:14" hidden="1">
      <c r="B21" s="184" t="s">
        <v>108</v>
      </c>
      <c r="C21" s="182">
        <v>1440</v>
      </c>
      <c r="D21" s="183">
        <v>-1053</v>
      </c>
      <c r="E21" s="182"/>
      <c r="F21" s="321"/>
      <c r="G21" s="322"/>
      <c r="H21" s="322"/>
      <c r="I21" s="322"/>
      <c r="J21" s="322"/>
      <c r="K21" s="322"/>
      <c r="L21" s="323"/>
      <c r="N21" s="355"/>
    </row>
    <row r="22" spans="2:14" s="314" customFormat="1">
      <c r="B22" s="387" t="s">
        <v>186</v>
      </c>
      <c r="C22" s="388">
        <f>SUM(C8:C18)</f>
        <v>18040.162769950141</v>
      </c>
      <c r="D22" s="389">
        <f t="shared" ref="D22" si="1">SUM(D8:D18)</f>
        <v>73388.647958850139</v>
      </c>
      <c r="E22" s="364"/>
      <c r="F22" s="365">
        <f t="shared" ref="F22:L22" si="2">SUM(F7:F21)</f>
        <v>-49619.713170850802</v>
      </c>
      <c r="G22" s="366">
        <f t="shared" si="2"/>
        <v>33595.395550521302</v>
      </c>
      <c r="H22" s="366">
        <f t="shared" si="2"/>
        <v>18335.611472879929</v>
      </c>
      <c r="I22" s="366">
        <f t="shared" si="2"/>
        <v>24917.702324989692</v>
      </c>
      <c r="J22" s="366">
        <f t="shared" si="2"/>
        <v>77.999999999999119</v>
      </c>
      <c r="K22" s="366">
        <f t="shared" si="2"/>
        <v>4678.9593910000003</v>
      </c>
      <c r="L22" s="367">
        <f t="shared" si="2"/>
        <v>41403.244384269994</v>
      </c>
      <c r="N22" s="390"/>
    </row>
    <row r="23" spans="2:14" ht="13.5" thickBot="1">
      <c r="B23" s="185" t="s">
        <v>187</v>
      </c>
      <c r="C23" s="186">
        <f>+C6+C22</f>
        <v>237005.16276995014</v>
      </c>
      <c r="D23" s="187">
        <f>+'PYG Q1 Concil'!D52</f>
        <v>159600</v>
      </c>
      <c r="E23" s="316"/>
      <c r="F23" s="324">
        <f t="shared" ref="F23:L23" si="3">+F6+F22</f>
        <v>1523205.2868291491</v>
      </c>
      <c r="G23" s="325">
        <f t="shared" si="3"/>
        <v>-842134.60444947868</v>
      </c>
      <c r="H23" s="325">
        <f t="shared" si="3"/>
        <v>-84773.388527120071</v>
      </c>
      <c r="I23" s="325">
        <f t="shared" si="3"/>
        <v>-376002.29767501028</v>
      </c>
      <c r="J23" s="325">
        <f t="shared" si="3"/>
        <v>-29293</v>
      </c>
      <c r="K23" s="325">
        <f t="shared" si="3"/>
        <v>4678.9593910000003</v>
      </c>
      <c r="L23" s="326">
        <f t="shared" si="3"/>
        <v>-36080.755615730006</v>
      </c>
      <c r="N23" s="356"/>
    </row>
    <row r="24" spans="2:14" ht="14.25" thickTop="1" thickBot="1">
      <c r="B24" s="385"/>
      <c r="C24" s="386">
        <f>+C22/C6</f>
        <v>8.2388339551755493E-2</v>
      </c>
      <c r="D24" s="386">
        <f>+D22/D6</f>
        <v>0.85126779597557323</v>
      </c>
    </row>
    <row r="25" spans="2:14" s="176" customFormat="1" ht="13.5" hidden="1" thickTop="1">
      <c r="E25" s="180"/>
      <c r="F25" s="176">
        <v>1523205</v>
      </c>
      <c r="G25" s="176">
        <v>-842135</v>
      </c>
      <c r="H25" s="176">
        <v>-84773</v>
      </c>
      <c r="I25" s="176">
        <v>-376002</v>
      </c>
      <c r="J25" s="176">
        <f>+'PYG Q1 Concil'!D23</f>
        <v>-29293</v>
      </c>
      <c r="K25" s="176">
        <f>1062+3618</f>
        <v>4680</v>
      </c>
      <c r="L25" s="176">
        <v>-36081</v>
      </c>
      <c r="M25" s="360"/>
      <c r="N25" s="360"/>
    </row>
    <row r="26" spans="2:14" hidden="1">
      <c r="F26" s="359">
        <f t="shared" ref="F26:L26" si="4">+F25-F23</f>
        <v>-0.28682914911769331</v>
      </c>
      <c r="G26" s="359">
        <f t="shared" si="4"/>
        <v>-0.39555052132345736</v>
      </c>
      <c r="H26" s="359">
        <f t="shared" si="4"/>
        <v>0.38852712007064838</v>
      </c>
      <c r="I26" s="359">
        <f t="shared" si="4"/>
        <v>0.29767501028254628</v>
      </c>
      <c r="J26" s="359">
        <f t="shared" si="4"/>
        <v>0</v>
      </c>
      <c r="K26" s="359">
        <f t="shared" si="4"/>
        <v>1.0406089999996766</v>
      </c>
      <c r="L26" s="359">
        <f t="shared" si="4"/>
        <v>-0.24438426999404328</v>
      </c>
    </row>
    <row r="27" spans="2:14" ht="13.5" thickTop="1"/>
    <row r="28" spans="2:14">
      <c r="B28" s="416" t="s">
        <v>365</v>
      </c>
      <c r="C28" s="416"/>
      <c r="D28" s="416"/>
      <c r="E28" s="416"/>
      <c r="F28" s="416"/>
      <c r="G28" s="416"/>
      <c r="H28" s="416"/>
      <c r="K28" s="359"/>
    </row>
    <row r="29" spans="2:14" ht="22.5" customHeight="1">
      <c r="B29" s="416"/>
      <c r="C29" s="416"/>
      <c r="D29" s="416"/>
      <c r="E29" s="416"/>
      <c r="F29" s="416"/>
      <c r="G29" s="416"/>
      <c r="H29" s="416"/>
      <c r="K29" s="359"/>
    </row>
    <row r="30" spans="2:14" ht="15">
      <c r="B30" s="31"/>
      <c r="C30" s="32"/>
      <c r="D30" s="421" t="s">
        <v>364</v>
      </c>
      <c r="E30" s="357"/>
      <c r="F30" s="357"/>
      <c r="G30" s="31"/>
      <c r="H30" s="33"/>
      <c r="K30" s="359"/>
    </row>
    <row r="31" spans="2:14">
      <c r="K31" s="359"/>
      <c r="N31" s="177"/>
    </row>
    <row r="32" spans="2:14" ht="18.75">
      <c r="B32" s="46" t="s">
        <v>369</v>
      </c>
      <c r="K32" s="359"/>
      <c r="N32" s="177"/>
    </row>
    <row r="33" spans="2:14" ht="18.75">
      <c r="B33" s="46" t="s">
        <v>363</v>
      </c>
      <c r="N33" s="177"/>
    </row>
    <row r="34" spans="2:14">
      <c r="N34" s="177"/>
    </row>
    <row r="35" spans="2:14" ht="18.75">
      <c r="B35" s="374" t="s">
        <v>362</v>
      </c>
      <c r="L35" s="359"/>
      <c r="N35" s="177"/>
    </row>
    <row r="36" spans="2:14" ht="51">
      <c r="B36" s="347"/>
      <c r="C36" s="348" t="s">
        <v>173</v>
      </c>
      <c r="D36" s="349" t="s">
        <v>330</v>
      </c>
      <c r="E36" s="350"/>
      <c r="F36" s="351" t="s">
        <v>331</v>
      </c>
      <c r="G36" s="349" t="s">
        <v>332</v>
      </c>
      <c r="H36" s="349" t="s">
        <v>333</v>
      </c>
      <c r="I36" s="349" t="s">
        <v>334</v>
      </c>
      <c r="J36" s="349" t="s">
        <v>335</v>
      </c>
      <c r="K36" s="349" t="s">
        <v>336</v>
      </c>
      <c r="L36" s="349" t="s">
        <v>337</v>
      </c>
      <c r="M36" s="328"/>
      <c r="N36" s="351" t="s">
        <v>354</v>
      </c>
    </row>
    <row r="37" spans="2:14">
      <c r="B37" s="361" t="s">
        <v>346</v>
      </c>
      <c r="C37" s="362">
        <v>218965</v>
      </c>
      <c r="D37" s="363">
        <v>86211</v>
      </c>
      <c r="E37" s="364"/>
      <c r="F37" s="365">
        <v>1572825</v>
      </c>
      <c r="G37" s="366">
        <v>-875730</v>
      </c>
      <c r="H37" s="366">
        <v>-103109</v>
      </c>
      <c r="I37" s="366">
        <v>-400920</v>
      </c>
      <c r="J37" s="366">
        <v>-29371</v>
      </c>
      <c r="K37" s="366">
        <v>0</v>
      </c>
      <c r="L37" s="367">
        <v>-77484</v>
      </c>
      <c r="M37" s="314"/>
      <c r="N37" s="368"/>
    </row>
    <row r="38" spans="2:14">
      <c r="B38" s="317" t="s">
        <v>303</v>
      </c>
      <c r="C38" s="178"/>
      <c r="D38" s="179"/>
      <c r="F38" s="318"/>
      <c r="G38" s="319"/>
      <c r="H38" s="319"/>
      <c r="I38" s="319"/>
      <c r="J38" s="319"/>
      <c r="K38" s="319"/>
      <c r="L38" s="320"/>
      <c r="N38" s="353"/>
    </row>
    <row r="39" spans="2:14" ht="54.75" customHeight="1">
      <c r="B39" s="330" t="s">
        <v>276</v>
      </c>
      <c r="C39" s="331">
        <v>0</v>
      </c>
      <c r="D39" s="332">
        <v>33706</v>
      </c>
      <c r="E39" s="352"/>
      <c r="F39" s="333"/>
      <c r="G39" s="334"/>
      <c r="H39" s="334"/>
      <c r="I39" s="334"/>
      <c r="J39" s="334"/>
      <c r="K39" s="334"/>
      <c r="L39" s="335">
        <v>33706</v>
      </c>
      <c r="M39" s="329"/>
      <c r="N39" s="354" t="s">
        <v>357</v>
      </c>
    </row>
    <row r="40" spans="2:14" ht="41.25" customHeight="1">
      <c r="B40" s="330" t="s">
        <v>355</v>
      </c>
      <c r="C40" s="331">
        <v>0</v>
      </c>
      <c r="D40" s="332">
        <v>19622.642963999999</v>
      </c>
      <c r="E40" s="327"/>
      <c r="F40" s="333"/>
      <c r="G40" s="334"/>
      <c r="H40" s="334">
        <v>19622.642963999999</v>
      </c>
      <c r="I40" s="334"/>
      <c r="J40" s="334"/>
      <c r="K40" s="334"/>
      <c r="L40" s="335"/>
      <c r="M40" s="329"/>
      <c r="N40" s="354" t="s">
        <v>348</v>
      </c>
    </row>
    <row r="41" spans="2:14" ht="38.25">
      <c r="B41" s="330" t="s">
        <v>297</v>
      </c>
      <c r="C41" s="336">
        <v>19031.701629000003</v>
      </c>
      <c r="D41" s="337">
        <v>19031.701629000003</v>
      </c>
      <c r="E41" s="327"/>
      <c r="F41" s="338"/>
      <c r="G41" s="339"/>
      <c r="H41" s="339">
        <v>1400</v>
      </c>
      <c r="I41" s="339">
        <v>17631.701629000003</v>
      </c>
      <c r="J41" s="339"/>
      <c r="K41" s="339"/>
      <c r="L41" s="340"/>
      <c r="M41" s="329"/>
      <c r="N41" s="373" t="s">
        <v>349</v>
      </c>
    </row>
    <row r="42" spans="2:14" ht="38.25">
      <c r="B42" s="330" t="s">
        <v>340</v>
      </c>
      <c r="C42" s="336">
        <v>0</v>
      </c>
      <c r="D42" s="337">
        <v>7917.1543842700003</v>
      </c>
      <c r="E42" s="327"/>
      <c r="F42" s="338"/>
      <c r="G42" s="339"/>
      <c r="H42" s="339"/>
      <c r="I42" s="339"/>
      <c r="J42" s="339"/>
      <c r="K42" s="339"/>
      <c r="L42" s="340">
        <v>7917.1543842700003</v>
      </c>
      <c r="M42" s="329"/>
      <c r="N42" s="373" t="s">
        <v>350</v>
      </c>
    </row>
    <row r="43" spans="2:14" ht="25.5">
      <c r="B43" s="330" t="s">
        <v>341</v>
      </c>
      <c r="C43" s="336">
        <v>0</v>
      </c>
      <c r="D43" s="337">
        <v>-6020.2913869600015</v>
      </c>
      <c r="E43" s="327"/>
      <c r="F43" s="338"/>
      <c r="G43" s="339">
        <v>-3521.04857808</v>
      </c>
      <c r="H43" s="339">
        <v>-542.39499999999998</v>
      </c>
      <c r="I43" s="339">
        <v>-1922.3453528800019</v>
      </c>
      <c r="J43" s="339">
        <v>-34.502456000000002</v>
      </c>
      <c r="K43" s="339"/>
      <c r="L43" s="340"/>
      <c r="M43" s="329"/>
      <c r="N43" s="354" t="s">
        <v>351</v>
      </c>
    </row>
    <row r="44" spans="2:14" ht="38.25">
      <c r="B44" s="330" t="s">
        <v>342</v>
      </c>
      <c r="C44" s="336">
        <v>-5407.8247330000004</v>
      </c>
      <c r="D44" s="337">
        <v>-5407.8247330000004</v>
      </c>
      <c r="E44" s="327"/>
      <c r="F44" s="338"/>
      <c r="G44" s="339"/>
      <c r="H44" s="339">
        <v>-3319.5351580000001</v>
      </c>
      <c r="I44" s="339">
        <v>-1036</v>
      </c>
      <c r="J44" s="339">
        <v>-1052.289575</v>
      </c>
      <c r="K44" s="339"/>
      <c r="L44" s="340"/>
      <c r="M44" s="329"/>
      <c r="N44" s="354" t="s">
        <v>338</v>
      </c>
    </row>
    <row r="45" spans="2:14" ht="25.5">
      <c r="B45" s="330" t="s">
        <v>343</v>
      </c>
      <c r="C45" s="336">
        <v>-1766.7172554700001</v>
      </c>
      <c r="D45" s="337">
        <v>-3678.6272554699999</v>
      </c>
      <c r="E45" s="327"/>
      <c r="F45" s="338"/>
      <c r="G45" s="339">
        <v>-4.9333644699999999</v>
      </c>
      <c r="H45" s="339">
        <v>-570.31734400000005</v>
      </c>
      <c r="I45" s="339">
        <v>-663.28727100000003</v>
      </c>
      <c r="J45" s="339">
        <v>-528.17927599999996</v>
      </c>
      <c r="K45" s="339"/>
      <c r="L45" s="340">
        <v>-1911.91</v>
      </c>
      <c r="M45" s="329"/>
      <c r="N45" s="354" t="s">
        <v>352</v>
      </c>
    </row>
    <row r="46" spans="2:14">
      <c r="B46" s="330" t="s">
        <v>344</v>
      </c>
      <c r="C46" s="336">
        <v>1588.9593910000001</v>
      </c>
      <c r="D46" s="337">
        <v>1588.9593910000001</v>
      </c>
      <c r="E46" s="327"/>
      <c r="F46" s="338"/>
      <c r="G46" s="339"/>
      <c r="H46" s="339"/>
      <c r="I46" s="339"/>
      <c r="J46" s="339"/>
      <c r="K46" s="339">
        <v>1588.9593910000001</v>
      </c>
      <c r="L46" s="340"/>
      <c r="M46" s="329"/>
      <c r="N46" s="354" t="s">
        <v>339</v>
      </c>
    </row>
    <row r="47" spans="2:14" ht="43.5" customHeight="1">
      <c r="B47" s="330" t="s">
        <v>282</v>
      </c>
      <c r="C47" s="336">
        <v>0</v>
      </c>
      <c r="D47" s="337">
        <v>1468</v>
      </c>
      <c r="E47" s="327"/>
      <c r="F47" s="338"/>
      <c r="G47" s="339"/>
      <c r="H47" s="339"/>
      <c r="I47" s="339"/>
      <c r="J47" s="339"/>
      <c r="K47" s="339"/>
      <c r="L47" s="340">
        <v>1468</v>
      </c>
      <c r="M47" s="329"/>
      <c r="N47" s="354" t="s">
        <v>353</v>
      </c>
    </row>
    <row r="48" spans="2:14" ht="66" customHeight="1">
      <c r="B48" s="330" t="s">
        <v>345</v>
      </c>
      <c r="C48" s="336">
        <v>244.97168842013843</v>
      </c>
      <c r="D48" s="337">
        <v>3304.8609160101382</v>
      </c>
      <c r="E48" s="327"/>
      <c r="F48" s="338">
        <v>-36443.713170850802</v>
      </c>
      <c r="G48" s="339">
        <v>28170.377493071301</v>
      </c>
      <c r="H48" s="339">
        <v>1157.2160108799301</v>
      </c>
      <c r="I48" s="339">
        <v>5485.6333198696902</v>
      </c>
      <c r="J48" s="339">
        <v>1875.4580354500199</v>
      </c>
      <c r="K48" s="339"/>
      <c r="L48" s="340">
        <v>3060</v>
      </c>
      <c r="M48" s="329"/>
      <c r="N48" s="354" t="s">
        <v>356</v>
      </c>
    </row>
    <row r="49" spans="2:14">
      <c r="B49" s="341" t="s">
        <v>294</v>
      </c>
      <c r="C49" s="342">
        <v>4349.0720499999998</v>
      </c>
      <c r="D49" s="343">
        <v>1856.0720499999998</v>
      </c>
      <c r="E49" s="327"/>
      <c r="F49" s="344">
        <v>-13176</v>
      </c>
      <c r="G49" s="345">
        <v>8951</v>
      </c>
      <c r="H49" s="345">
        <v>588</v>
      </c>
      <c r="I49" s="345">
        <v>5422</v>
      </c>
      <c r="J49" s="345">
        <v>-182.48672845002099</v>
      </c>
      <c r="K49" s="345">
        <v>3090</v>
      </c>
      <c r="L49" s="346">
        <v>-2836</v>
      </c>
      <c r="M49" s="329"/>
      <c r="N49" s="354"/>
    </row>
    <row r="50" spans="2:14" hidden="1">
      <c r="B50" s="181" t="s">
        <v>184</v>
      </c>
      <c r="C50" s="182">
        <v>1809.07205</v>
      </c>
      <c r="D50" s="183">
        <v>1809.07205</v>
      </c>
      <c r="E50" s="182"/>
      <c r="F50" s="321"/>
      <c r="G50" s="322"/>
      <c r="H50" s="322"/>
      <c r="I50" s="322"/>
      <c r="J50" s="322"/>
      <c r="K50" s="322"/>
      <c r="L50" s="323"/>
      <c r="N50" s="355"/>
    </row>
    <row r="51" spans="2:14" hidden="1">
      <c r="B51" s="181" t="s">
        <v>185</v>
      </c>
      <c r="C51" s="182">
        <v>1100</v>
      </c>
      <c r="D51" s="183">
        <v>1100</v>
      </c>
      <c r="E51" s="182"/>
      <c r="F51" s="321"/>
      <c r="G51" s="322"/>
      <c r="H51" s="322"/>
      <c r="I51" s="322"/>
      <c r="J51" s="322"/>
      <c r="K51" s="322"/>
      <c r="L51" s="323"/>
      <c r="N51" s="355"/>
    </row>
    <row r="52" spans="2:14" hidden="1">
      <c r="B52" s="184" t="s">
        <v>108</v>
      </c>
      <c r="C52" s="182">
        <v>1440</v>
      </c>
      <c r="D52" s="183">
        <v>-1053</v>
      </c>
      <c r="E52" s="182"/>
      <c r="F52" s="321"/>
      <c r="G52" s="322"/>
      <c r="H52" s="322"/>
      <c r="I52" s="322"/>
      <c r="J52" s="322"/>
      <c r="K52" s="322"/>
      <c r="L52" s="323"/>
      <c r="N52" s="355"/>
    </row>
    <row r="53" spans="2:14">
      <c r="B53" s="387" t="s">
        <v>275</v>
      </c>
      <c r="C53" s="388">
        <v>18040.162769950141</v>
      </c>
      <c r="D53" s="389">
        <v>73388.647958850139</v>
      </c>
      <c r="E53" s="364"/>
      <c r="F53" s="365">
        <v>-49619.713170850802</v>
      </c>
      <c r="G53" s="366">
        <v>33595.395550521302</v>
      </c>
      <c r="H53" s="366">
        <v>18335.611472879929</v>
      </c>
      <c r="I53" s="366">
        <v>24917.702324989692</v>
      </c>
      <c r="J53" s="366">
        <v>77.999999999999119</v>
      </c>
      <c r="K53" s="366">
        <v>4678.9593910000003</v>
      </c>
      <c r="L53" s="367">
        <v>41403.244384269994</v>
      </c>
      <c r="M53" s="314"/>
      <c r="N53" s="390"/>
    </row>
    <row r="54" spans="2:14" ht="13.5" thickBot="1">
      <c r="B54" s="185" t="s">
        <v>347</v>
      </c>
      <c r="C54" s="186">
        <v>237005.16276995014</v>
      </c>
      <c r="D54" s="187">
        <v>159600</v>
      </c>
      <c r="E54" s="316"/>
      <c r="F54" s="324">
        <v>1523205.2868291491</v>
      </c>
      <c r="G54" s="325">
        <v>-842134.60444947868</v>
      </c>
      <c r="H54" s="325">
        <v>-84773.388527120071</v>
      </c>
      <c r="I54" s="325">
        <v>-376002.29767501028</v>
      </c>
      <c r="J54" s="325">
        <v>-29293</v>
      </c>
      <c r="K54" s="325">
        <v>4678.9593910000003</v>
      </c>
      <c r="L54" s="326">
        <v>-36080.755615730006</v>
      </c>
      <c r="N54" s="356"/>
    </row>
    <row r="55" spans="2:14" ht="14.25" thickTop="1" thickBot="1">
      <c r="B55" s="385"/>
      <c r="C55" s="386">
        <v>8.2388339551755493E-2</v>
      </c>
      <c r="D55" s="386">
        <v>0.85126779597557323</v>
      </c>
    </row>
    <row r="56" spans="2:14" ht="13.5" thickTop="1">
      <c r="B56" s="176"/>
      <c r="F56" s="176"/>
      <c r="G56" s="176"/>
      <c r="H56" s="176"/>
      <c r="I56" s="176"/>
      <c r="J56" s="176"/>
      <c r="K56" s="176"/>
      <c r="L56" s="176"/>
      <c r="M56" s="360"/>
      <c r="N56" s="360"/>
    </row>
    <row r="57" spans="2:14">
      <c r="B57" s="416" t="s">
        <v>367</v>
      </c>
      <c r="C57" s="416"/>
      <c r="D57" s="416"/>
      <c r="E57" s="416"/>
      <c r="F57" s="416"/>
      <c r="G57" s="416"/>
      <c r="H57" s="416"/>
      <c r="K57" s="359"/>
    </row>
    <row r="58" spans="2:14">
      <c r="B58" s="416"/>
      <c r="C58" s="416"/>
      <c r="D58" s="416"/>
      <c r="E58" s="416"/>
      <c r="F58" s="416"/>
      <c r="G58" s="416"/>
      <c r="H58" s="416"/>
      <c r="K58" s="359"/>
      <c r="N58" s="177"/>
    </row>
    <row r="59" spans="2:14" ht="15">
      <c r="B59" s="31"/>
      <c r="C59" s="422" t="s">
        <v>366</v>
      </c>
      <c r="D59" s="31"/>
      <c r="F59" s="31"/>
      <c r="G59" s="31"/>
      <c r="H59" s="31"/>
    </row>
  </sheetData>
  <mergeCells count="2">
    <mergeCell ref="B28:H29"/>
    <mergeCell ref="B57:H58"/>
  </mergeCells>
  <hyperlinks>
    <hyperlink ref="D30" r:id="rId1"/>
    <hyperlink ref="C59" r:id="rId2"/>
  </hyperlinks>
  <pageMargins left="0.70866141732283472" right="0.70866141732283472" top="0.74803149606299213" bottom="0.74803149606299213" header="0.31496062992125984" footer="0.31496062992125984"/>
  <pageSetup scale="96" orientation="portrait" verticalDpi="599"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4"/>
  <sheetViews>
    <sheetView showGridLines="0" zoomScale="80" zoomScaleNormal="80" workbookViewId="0">
      <pane ySplit="4" topLeftCell="A9" activePane="bottomLeft" state="frozen"/>
      <selection activeCell="C41" sqref="C41:F45"/>
      <selection pane="bottomLeft" activeCell="C41" sqref="C41:F45"/>
    </sheetView>
  </sheetViews>
  <sheetFormatPr baseColWidth="10" defaultRowHeight="15"/>
  <cols>
    <col min="1" max="1" width="4.85546875" customWidth="1"/>
    <col min="2" max="2" width="77.42578125" customWidth="1"/>
    <col min="3" max="3" width="16.85546875" style="9" customWidth="1"/>
    <col min="4" max="4" width="12.85546875" style="9" bestFit="1" customWidth="1"/>
    <col min="5" max="5" width="13.42578125" style="30" bestFit="1" customWidth="1"/>
    <col min="6" max="6" width="8.42578125" customWidth="1"/>
  </cols>
  <sheetData>
    <row r="1" spans="1:6" ht="18.75">
      <c r="A1" s="46" t="s">
        <v>113</v>
      </c>
    </row>
    <row r="2" spans="1:6" ht="23.25">
      <c r="A2" s="46" t="s">
        <v>223</v>
      </c>
      <c r="D2" s="358" t="s">
        <v>261</v>
      </c>
    </row>
    <row r="3" spans="1:6" ht="18.75">
      <c r="A3" s="46" t="s">
        <v>114</v>
      </c>
    </row>
    <row r="4" spans="1:6" ht="15.75" thickBot="1"/>
    <row r="5" spans="1:6" ht="25.5">
      <c r="A5" s="311" t="s">
        <v>0</v>
      </c>
      <c r="B5" s="312"/>
      <c r="C5" s="313" t="s">
        <v>1</v>
      </c>
      <c r="D5" s="313" t="s">
        <v>3</v>
      </c>
      <c r="E5" s="407" t="s">
        <v>4</v>
      </c>
      <c r="F5" s="407"/>
    </row>
    <row r="6" spans="1:6">
      <c r="A6" s="1"/>
      <c r="B6" s="2" t="s">
        <v>5</v>
      </c>
      <c r="C6" s="3"/>
      <c r="D6" s="3"/>
      <c r="E6" s="3"/>
      <c r="F6" s="4"/>
    </row>
    <row r="7" spans="1:6">
      <c r="A7" s="1"/>
      <c r="B7" s="2" t="s">
        <v>6</v>
      </c>
      <c r="C7" s="5"/>
      <c r="D7" s="5"/>
      <c r="E7" s="5"/>
      <c r="F7" s="6"/>
    </row>
    <row r="8" spans="1:6">
      <c r="A8" s="1"/>
      <c r="B8" s="2" t="s">
        <v>7</v>
      </c>
      <c r="C8" s="5"/>
      <c r="D8" s="5"/>
      <c r="E8" s="5"/>
      <c r="F8" s="6"/>
    </row>
    <row r="9" spans="1:6">
      <c r="A9" s="1"/>
      <c r="B9" s="7" t="s">
        <v>8</v>
      </c>
      <c r="C9" s="8">
        <v>415477763241.04803</v>
      </c>
      <c r="D9" s="8">
        <v>415866883517.979</v>
      </c>
      <c r="E9" s="8">
        <v>389120276.93096924</v>
      </c>
      <c r="F9" s="10">
        <v>9.3656101808079926E-4</v>
      </c>
    </row>
    <row r="10" spans="1:6">
      <c r="A10" s="1"/>
      <c r="B10" s="7" t="s">
        <v>10</v>
      </c>
      <c r="C10" s="8">
        <v>829821926826.85413</v>
      </c>
      <c r="D10" s="8">
        <v>714386444543.56006</v>
      </c>
      <c r="E10" s="8">
        <v>-115435482283.29407</v>
      </c>
      <c r="F10" s="10">
        <v>-0.13910873953970629</v>
      </c>
    </row>
    <row r="11" spans="1:6">
      <c r="A11" s="1"/>
      <c r="B11" s="7" t="s">
        <v>12</v>
      </c>
      <c r="C11" s="8">
        <v>725322899291.81995</v>
      </c>
      <c r="D11" s="8">
        <v>698155358846.7998</v>
      </c>
      <c r="E11" s="8">
        <v>-27167540445.020142</v>
      </c>
      <c r="F11" s="10">
        <v>-3.7455787583082767E-2</v>
      </c>
    </row>
    <row r="12" spans="1:6">
      <c r="A12" s="1"/>
      <c r="B12" s="7" t="s">
        <v>13</v>
      </c>
      <c r="C12" s="8">
        <v>0</v>
      </c>
      <c r="D12" s="8">
        <v>76197342144.079956</v>
      </c>
      <c r="E12" s="8">
        <v>76197342144.079956</v>
      </c>
      <c r="F12" s="10" t="s">
        <v>250</v>
      </c>
    </row>
    <row r="13" spans="1:6">
      <c r="A13" s="1"/>
      <c r="B13" s="7" t="s">
        <v>14</v>
      </c>
      <c r="C13" s="8">
        <v>0</v>
      </c>
      <c r="D13" s="8">
        <v>38417222853.32</v>
      </c>
      <c r="E13" s="8">
        <v>38417222853.32</v>
      </c>
      <c r="F13" s="10" t="s">
        <v>250</v>
      </c>
    </row>
    <row r="14" spans="1:6">
      <c r="A14" s="1"/>
      <c r="B14" s="7" t="s">
        <v>16</v>
      </c>
      <c r="C14" s="8">
        <v>0</v>
      </c>
      <c r="D14" s="8">
        <v>828162731</v>
      </c>
      <c r="E14" s="8">
        <v>828162731</v>
      </c>
      <c r="F14" s="10" t="s">
        <v>250</v>
      </c>
    </row>
    <row r="15" spans="1:6">
      <c r="A15" s="1"/>
      <c r="B15" s="7" t="s">
        <v>17</v>
      </c>
      <c r="C15" s="8">
        <v>47694655104.770012</v>
      </c>
      <c r="D15" s="8">
        <v>37830050224.739929</v>
      </c>
      <c r="E15" s="8">
        <v>-9864604880.0300827</v>
      </c>
      <c r="F15" s="10">
        <v>-0.20682830934327293</v>
      </c>
    </row>
    <row r="16" spans="1:6">
      <c r="A16" s="15"/>
      <c r="B16" s="2" t="s">
        <v>20</v>
      </c>
      <c r="C16" s="13">
        <v>2018317244464.4922</v>
      </c>
      <c r="D16" s="13">
        <v>1981681464861.479</v>
      </c>
      <c r="E16" s="13">
        <v>-36635779603.013184</v>
      </c>
      <c r="F16" s="14">
        <v>-1.8151645735323206E-2</v>
      </c>
    </row>
    <row r="17" spans="1:6">
      <c r="A17" s="1"/>
      <c r="B17" s="2" t="s">
        <v>21</v>
      </c>
      <c r="C17" s="16"/>
      <c r="D17" s="16"/>
      <c r="E17" s="16"/>
      <c r="F17" s="17"/>
    </row>
    <row r="18" spans="1:6">
      <c r="A18" s="1"/>
      <c r="B18" s="7" t="s">
        <v>22</v>
      </c>
      <c r="C18" s="8">
        <v>1456073771610.1482</v>
      </c>
      <c r="D18" s="8">
        <v>2858550957572.0181</v>
      </c>
      <c r="E18" s="8">
        <v>1402477185961.8699</v>
      </c>
      <c r="F18" s="10">
        <v>0.9631910232206089</v>
      </c>
    </row>
    <row r="19" spans="1:6">
      <c r="A19" s="1"/>
      <c r="B19" s="7" t="s">
        <v>23</v>
      </c>
      <c r="C19" s="8">
        <v>0</v>
      </c>
      <c r="D19" s="8">
        <v>73772887586.519943</v>
      </c>
      <c r="E19" s="8">
        <v>73772887586.519943</v>
      </c>
      <c r="F19" s="10" t="s">
        <v>250</v>
      </c>
    </row>
    <row r="20" spans="1:6">
      <c r="A20" s="1"/>
      <c r="B20" s="7" t="s">
        <v>24</v>
      </c>
      <c r="C20" s="8">
        <v>1478706910085.7302</v>
      </c>
      <c r="D20" s="8">
        <v>1302338886272.9207</v>
      </c>
      <c r="E20" s="8">
        <v>-176368023812.80957</v>
      </c>
      <c r="F20" s="10">
        <v>-0.11927179254378704</v>
      </c>
    </row>
    <row r="21" spans="1:6">
      <c r="A21" s="1"/>
      <c r="B21" s="7" t="s">
        <v>25</v>
      </c>
      <c r="C21" s="8">
        <v>559624806977.26001</v>
      </c>
      <c r="D21" s="8">
        <v>729131840556.07007</v>
      </c>
      <c r="E21" s="8">
        <v>169507033578.81006</v>
      </c>
      <c r="F21" s="10">
        <v>0.30289406664150587</v>
      </c>
    </row>
    <row r="22" spans="1:6">
      <c r="A22" s="1"/>
      <c r="B22" s="7" t="s">
        <v>26</v>
      </c>
      <c r="C22" s="8">
        <v>0</v>
      </c>
      <c r="D22" s="8">
        <v>89247647879</v>
      </c>
      <c r="E22" s="8">
        <v>89247647879</v>
      </c>
      <c r="F22" s="10" t="s">
        <v>250</v>
      </c>
    </row>
    <row r="23" spans="1:6">
      <c r="A23" s="1"/>
      <c r="B23" s="7" t="s">
        <v>30</v>
      </c>
      <c r="C23" s="8">
        <v>27476975037.799988</v>
      </c>
      <c r="D23" s="8">
        <v>21865066215.190006</v>
      </c>
      <c r="E23" s="8">
        <v>-5611908822.6099815</v>
      </c>
      <c r="F23" s="10">
        <v>-0.20424041638097704</v>
      </c>
    </row>
    <row r="24" spans="1:6">
      <c r="A24" s="1"/>
      <c r="B24" s="7" t="s">
        <v>33</v>
      </c>
      <c r="C24" s="8">
        <v>44189015190.089981</v>
      </c>
      <c r="D24" s="8">
        <v>124878610828.01994</v>
      </c>
      <c r="E24" s="8">
        <v>80689595637.929962</v>
      </c>
      <c r="F24" s="10">
        <v>1.82601027180225</v>
      </c>
    </row>
    <row r="25" spans="1:6">
      <c r="A25" s="1"/>
      <c r="B25" s="7" t="s">
        <v>35</v>
      </c>
      <c r="C25" s="8">
        <v>357830090286.55988</v>
      </c>
      <c r="D25" s="8">
        <v>3558010936017.5903</v>
      </c>
      <c r="E25" s="8">
        <v>3200180845731.0303</v>
      </c>
      <c r="F25" s="10">
        <v>8.9432972033409488</v>
      </c>
    </row>
    <row r="26" spans="1:6">
      <c r="A26" s="1"/>
      <c r="B26" s="7" t="s">
        <v>36</v>
      </c>
      <c r="C26" s="8">
        <v>25842072697.749985</v>
      </c>
      <c r="D26" s="8">
        <v>5106692457.4299793</v>
      </c>
      <c r="E26" s="8">
        <v>-20735380240.320007</v>
      </c>
      <c r="F26" s="10">
        <v>-0.80238843388616399</v>
      </c>
    </row>
    <row r="27" spans="1:6">
      <c r="A27" s="1"/>
      <c r="B27" s="18" t="s">
        <v>37</v>
      </c>
      <c r="C27" s="8">
        <v>4612437416621.3652</v>
      </c>
      <c r="D27" s="8"/>
      <c r="E27" s="8">
        <v>-4612437416621.3652</v>
      </c>
      <c r="F27" s="10"/>
    </row>
    <row r="28" spans="1:6">
      <c r="A28" s="15"/>
      <c r="B28" s="2" t="s">
        <v>38</v>
      </c>
      <c r="C28" s="19">
        <v>8562181058506.7031</v>
      </c>
      <c r="D28" s="19">
        <v>8762903525402.25</v>
      </c>
      <c r="E28" s="19">
        <v>200722466895.54687</v>
      </c>
      <c r="F28" s="20">
        <v>2.3442913146075668E-2</v>
      </c>
    </row>
    <row r="29" spans="1:6">
      <c r="A29" s="15"/>
      <c r="B29" s="2" t="s">
        <v>39</v>
      </c>
      <c r="C29" s="13">
        <v>10580498302971.195</v>
      </c>
      <c r="D29" s="13">
        <v>10744584990263.729</v>
      </c>
      <c r="E29" s="13">
        <v>164086687292.5332</v>
      </c>
      <c r="F29" s="14">
        <v>1.5508408261495084E-2</v>
      </c>
    </row>
    <row r="30" spans="1:6">
      <c r="A30" s="1"/>
      <c r="B30" s="2" t="s">
        <v>40</v>
      </c>
      <c r="C30" s="16"/>
      <c r="D30" s="16"/>
      <c r="E30" s="16"/>
      <c r="F30" s="17"/>
    </row>
    <row r="31" spans="1:6">
      <c r="A31" s="1"/>
      <c r="B31" s="2" t="s">
        <v>41</v>
      </c>
      <c r="C31" s="16"/>
      <c r="D31" s="16"/>
      <c r="E31" s="16"/>
      <c r="F31" s="17"/>
    </row>
    <row r="32" spans="1:6">
      <c r="A32" s="1"/>
      <c r="B32" s="2" t="s">
        <v>42</v>
      </c>
      <c r="C32" s="16"/>
      <c r="D32" s="16"/>
      <c r="E32" s="16"/>
      <c r="F32" s="17"/>
    </row>
    <row r="33" spans="1:6">
      <c r="A33" s="1"/>
      <c r="B33" s="7" t="s">
        <v>43</v>
      </c>
      <c r="C33" s="8">
        <v>-407588325790.23083</v>
      </c>
      <c r="D33" s="8">
        <v>-414384745413.81073</v>
      </c>
      <c r="E33" s="8">
        <v>-6796419623.579895</v>
      </c>
      <c r="F33" s="10">
        <v>1.6674716113134546E-2</v>
      </c>
    </row>
    <row r="34" spans="1:6">
      <c r="A34" s="1"/>
      <c r="B34" s="2" t="s">
        <v>44</v>
      </c>
      <c r="C34" s="16"/>
      <c r="D34" s="16"/>
      <c r="E34" s="16"/>
      <c r="F34" s="17"/>
    </row>
    <row r="35" spans="1:6">
      <c r="A35" s="1"/>
      <c r="B35" s="7" t="s">
        <v>45</v>
      </c>
      <c r="C35" s="11">
        <v>-131143863903.47002</v>
      </c>
      <c r="D35" s="11">
        <v>-137147521434.79007</v>
      </c>
      <c r="E35" s="11">
        <v>-6003657531.3200531</v>
      </c>
      <c r="F35" s="12">
        <v>4.5779172220662308E-2</v>
      </c>
    </row>
    <row r="36" spans="1:6">
      <c r="A36" s="1"/>
      <c r="B36" s="7" t="s">
        <v>46</v>
      </c>
      <c r="C36" s="8">
        <v>-8241121703.8799744</v>
      </c>
      <c r="D36" s="8">
        <v>-2484288980</v>
      </c>
      <c r="E36" s="8">
        <v>5756832723.8799744</v>
      </c>
      <c r="F36" s="10">
        <v>-0.69854965509969591</v>
      </c>
    </row>
    <row r="37" spans="1:6">
      <c r="A37" s="1"/>
      <c r="B37" s="2" t="s">
        <v>47</v>
      </c>
      <c r="C37" s="21">
        <v>-139384985607.34998</v>
      </c>
      <c r="D37" s="21">
        <v>-139631810414.79007</v>
      </c>
      <c r="E37" s="21">
        <v>-246824807.44009399</v>
      </c>
      <c r="F37" s="22">
        <v>1.7708134514244163E-3</v>
      </c>
    </row>
    <row r="38" spans="1:6">
      <c r="A38" s="1"/>
      <c r="B38" s="7" t="s">
        <v>48</v>
      </c>
      <c r="C38" s="8">
        <v>-638705795823.22876</v>
      </c>
      <c r="D38" s="8">
        <v>-593639294173.95593</v>
      </c>
      <c r="E38" s="8">
        <v>45066501649.272827</v>
      </c>
      <c r="F38" s="10">
        <v>-7.0559093003354625E-2</v>
      </c>
    </row>
    <row r="39" spans="1:6">
      <c r="A39" s="1"/>
      <c r="B39" s="7" t="s">
        <v>50</v>
      </c>
      <c r="C39" s="8">
        <v>-159522735214.36963</v>
      </c>
      <c r="D39" s="8">
        <v>-175905440092.81976</v>
      </c>
      <c r="E39" s="8">
        <v>-16382704878.450134</v>
      </c>
      <c r="F39" s="10">
        <v>0.10269824458836385</v>
      </c>
    </row>
    <row r="40" spans="1:6">
      <c r="A40" s="1"/>
      <c r="B40" s="7" t="s">
        <v>51</v>
      </c>
      <c r="C40" s="8">
        <v>0</v>
      </c>
      <c r="D40" s="8">
        <v>-193135399.32999992</v>
      </c>
      <c r="E40" s="8">
        <v>-193135399.32999992</v>
      </c>
      <c r="F40" s="10" t="s">
        <v>250</v>
      </c>
    </row>
    <row r="41" spans="1:6">
      <c r="A41" s="1"/>
      <c r="B41" s="7" t="s">
        <v>52</v>
      </c>
      <c r="C41" s="8">
        <v>-3158950722.75</v>
      </c>
      <c r="D41" s="8">
        <v>-5017291520.5900059</v>
      </c>
      <c r="E41" s="8">
        <v>-1858340797.8400059</v>
      </c>
      <c r="F41" s="10">
        <v>0.58827786848863595</v>
      </c>
    </row>
    <row r="42" spans="1:6">
      <c r="A42" s="15"/>
      <c r="B42" s="2" t="s">
        <v>55</v>
      </c>
      <c r="C42" s="13">
        <v>-1348360793157.9292</v>
      </c>
      <c r="D42" s="13">
        <v>-1328771717015.2964</v>
      </c>
      <c r="E42" s="13">
        <v>19589076142.632812</v>
      </c>
      <c r="F42" s="14">
        <v>-1.4528067147928711E-2</v>
      </c>
    </row>
    <row r="43" spans="1:6">
      <c r="A43" s="1"/>
      <c r="B43" s="2" t="s">
        <v>56</v>
      </c>
      <c r="C43" s="16"/>
      <c r="D43" s="16"/>
      <c r="E43" s="16"/>
      <c r="F43" s="17"/>
    </row>
    <row r="44" spans="1:6">
      <c r="A44" s="1"/>
      <c r="B44" s="7" t="s">
        <v>57</v>
      </c>
      <c r="C44" s="8">
        <v>-1589148998214.6499</v>
      </c>
      <c r="D44" s="8">
        <v>-1602687215167.6499</v>
      </c>
      <c r="E44" s="8">
        <v>-13538216953</v>
      </c>
      <c r="F44" s="10">
        <v>8.5191614934846793E-3</v>
      </c>
    </row>
    <row r="45" spans="1:6">
      <c r="A45" s="1"/>
      <c r="B45" s="2" t="s">
        <v>58</v>
      </c>
      <c r="C45" s="16"/>
      <c r="D45" s="16"/>
      <c r="E45" s="16"/>
      <c r="F45" s="17"/>
    </row>
    <row r="46" spans="1:6">
      <c r="A46" s="1"/>
      <c r="B46" s="7" t="s">
        <v>59</v>
      </c>
      <c r="C46" s="8">
        <v>-7233553219.8799992</v>
      </c>
      <c r="D46" s="8">
        <v>-212851952094.34006</v>
      </c>
      <c r="E46" s="8">
        <v>-205618398874.46005</v>
      </c>
      <c r="F46" s="10">
        <v>28.425642643971749</v>
      </c>
    </row>
    <row r="47" spans="1:6">
      <c r="A47" s="1"/>
      <c r="B47" s="7" t="s">
        <v>60</v>
      </c>
      <c r="C47" s="8">
        <v>-45943447579.879997</v>
      </c>
      <c r="D47" s="8">
        <v>7.0572059485130012E-7</v>
      </c>
      <c r="E47" s="8">
        <v>45943447579.879997</v>
      </c>
      <c r="F47" s="10">
        <v>-1</v>
      </c>
    </row>
    <row r="48" spans="1:6">
      <c r="A48" s="1"/>
      <c r="B48" s="2" t="s">
        <v>61</v>
      </c>
      <c r="C48" s="21">
        <v>-53177000799.759995</v>
      </c>
      <c r="D48" s="21">
        <v>-212851952094.34006</v>
      </c>
      <c r="E48" s="21">
        <v>-159674951294.58008</v>
      </c>
      <c r="F48" s="22">
        <v>3.0027069765713592</v>
      </c>
    </row>
    <row r="49" spans="1:6">
      <c r="A49" s="1"/>
      <c r="B49" s="7" t="s">
        <v>62</v>
      </c>
      <c r="C49" s="8">
        <v>-166891906.49017334</v>
      </c>
      <c r="D49" s="8">
        <v>-166891906.83000007</v>
      </c>
      <c r="E49" s="8">
        <v>-0.33982673287391663</v>
      </c>
      <c r="F49" s="10">
        <v>2.0362085856687471E-9</v>
      </c>
    </row>
    <row r="50" spans="1:6">
      <c r="A50" s="1"/>
      <c r="B50" s="7" t="s">
        <v>64</v>
      </c>
      <c r="C50" s="8">
        <v>-159573459747.95999</v>
      </c>
      <c r="D50" s="8">
        <v>-466967832178.08997</v>
      </c>
      <c r="E50" s="8">
        <v>-307394372430.13</v>
      </c>
      <c r="F50" s="10">
        <v>1.9263502396679708</v>
      </c>
    </row>
    <row r="51" spans="1:6">
      <c r="A51" s="15"/>
      <c r="B51" s="2" t="s">
        <v>69</v>
      </c>
      <c r="C51" s="19">
        <v>-1802066350668.8601</v>
      </c>
      <c r="D51" s="19">
        <v>-2282673891346.5703</v>
      </c>
      <c r="E51" s="19">
        <v>-480607540677.71021</v>
      </c>
      <c r="F51" s="20">
        <v>0.26669802723930036</v>
      </c>
    </row>
    <row r="52" spans="1:6">
      <c r="A52" s="15"/>
      <c r="B52" s="2" t="s">
        <v>70</v>
      </c>
      <c r="C52" s="13">
        <v>-3150427143826.7891</v>
      </c>
      <c r="D52" s="13">
        <v>-3611445608361.8667</v>
      </c>
      <c r="E52" s="13">
        <v>-461018464535.07764</v>
      </c>
      <c r="F52" s="14">
        <v>0.14633522487210532</v>
      </c>
    </row>
    <row r="53" spans="1:6">
      <c r="A53" s="1"/>
      <c r="B53" s="2" t="s">
        <v>71</v>
      </c>
      <c r="C53" s="16"/>
      <c r="D53" s="16"/>
      <c r="E53" s="16"/>
      <c r="F53" s="17"/>
    </row>
    <row r="54" spans="1:6">
      <c r="A54" s="1"/>
      <c r="B54" s="7" t="s">
        <v>72</v>
      </c>
      <c r="C54" s="8">
        <v>-2300684430.1387072</v>
      </c>
      <c r="D54" s="8">
        <v>-2300616989.8675747</v>
      </c>
      <c r="E54" s="8">
        <v>67440.271132469177</v>
      </c>
      <c r="F54" s="10">
        <v>-2.9313134060894756E-5</v>
      </c>
    </row>
    <row r="55" spans="1:6">
      <c r="A55" s="1"/>
      <c r="B55" s="7" t="s">
        <v>75</v>
      </c>
      <c r="C55" s="24">
        <v>-546831634836.29016</v>
      </c>
      <c r="D55" s="24">
        <v>-546831634835.99011</v>
      </c>
      <c r="E55" s="24">
        <v>0.300048828125</v>
      </c>
      <c r="F55" s="25">
        <v>-5.4870422450015763E-13</v>
      </c>
    </row>
    <row r="56" spans="1:6">
      <c r="A56" s="1"/>
      <c r="B56" s="7" t="s">
        <v>76</v>
      </c>
      <c r="C56" s="24">
        <v>-380235000000</v>
      </c>
      <c r="D56" s="24">
        <v>-380235000000</v>
      </c>
      <c r="E56" s="24">
        <v>0</v>
      </c>
      <c r="F56" s="25">
        <v>0</v>
      </c>
    </row>
    <row r="57" spans="1:6">
      <c r="A57" s="1"/>
      <c r="B57" s="7" t="s">
        <v>77</v>
      </c>
      <c r="C57" s="8">
        <v>-761781981008.14954</v>
      </c>
      <c r="D57" s="8">
        <v>-240035324010.3595</v>
      </c>
      <c r="E57" s="8">
        <v>521746656997.79004</v>
      </c>
      <c r="F57" s="10">
        <v>-0.68490285935525219</v>
      </c>
    </row>
    <row r="58" spans="1:6">
      <c r="A58" s="1"/>
      <c r="B58" s="7" t="s">
        <v>78</v>
      </c>
      <c r="C58" s="8">
        <v>-1282573056407.3926</v>
      </c>
      <c r="D58" s="8">
        <v>-2566587631523.7915</v>
      </c>
      <c r="E58" s="8">
        <v>-1284014575116.3989</v>
      </c>
      <c r="F58" s="10">
        <v>1.0011239271726511</v>
      </c>
    </row>
    <row r="59" spans="1:6">
      <c r="A59" s="1"/>
      <c r="B59" s="7" t="s">
        <v>79</v>
      </c>
      <c r="C59" s="11">
        <v>173545720373.95966</v>
      </c>
      <c r="D59" s="11">
        <v>-3377630867299.6387</v>
      </c>
      <c r="E59" s="11">
        <v>-3551176587673.5981</v>
      </c>
      <c r="F59" s="12">
        <v>-20.462484352950074</v>
      </c>
    </row>
    <row r="60" spans="1:6">
      <c r="A60" s="1"/>
      <c r="B60" s="18" t="s">
        <v>37</v>
      </c>
      <c r="C60" s="11">
        <v>-4610686059501.2285</v>
      </c>
      <c r="D60" s="11"/>
      <c r="E60" s="11"/>
      <c r="F60" s="12"/>
    </row>
    <row r="61" spans="1:6">
      <c r="A61" s="1"/>
      <c r="B61" s="2" t="s">
        <v>80</v>
      </c>
      <c r="C61" s="13">
        <v>-7410862695809.2402</v>
      </c>
      <c r="D61" s="13">
        <v>-7113621074659.6475</v>
      </c>
      <c r="E61" s="13">
        <v>297241621149.59277</v>
      </c>
      <c r="F61" s="14">
        <v>-4.010890949547339E-2</v>
      </c>
    </row>
    <row r="62" spans="1:6">
      <c r="A62" s="1"/>
      <c r="B62" s="7" t="s">
        <v>81</v>
      </c>
      <c r="C62" s="11">
        <v>-19208453064.269997</v>
      </c>
      <c r="D62" s="11">
        <v>-19518296869.619995</v>
      </c>
      <c r="E62" s="11">
        <v>-309843805.34999847</v>
      </c>
      <c r="F62" s="12">
        <v>1.6130596478190363E-2</v>
      </c>
    </row>
    <row r="63" spans="1:6">
      <c r="A63" s="15"/>
      <c r="B63" s="2" t="s">
        <v>82</v>
      </c>
      <c r="C63" s="19">
        <v>-7430071148873.5098</v>
      </c>
      <c r="D63" s="19">
        <v>-7133139371529.2676</v>
      </c>
      <c r="E63" s="19">
        <v>296931777344.24219</v>
      </c>
      <c r="F63" s="20">
        <v>-3.9963517360026991E-2</v>
      </c>
    </row>
    <row r="64" spans="1:6" ht="15.75" thickBot="1">
      <c r="A64" s="26"/>
      <c r="B64" s="27" t="s">
        <v>83</v>
      </c>
      <c r="C64" s="28">
        <v>-10580498292700.299</v>
      </c>
      <c r="D64" s="28">
        <v>-10744584979891.135</v>
      </c>
      <c r="E64" s="28">
        <v>-164086687190.83594</v>
      </c>
      <c r="F64" s="29">
        <v>1.5508408266937928E-2</v>
      </c>
    </row>
  </sheetData>
  <mergeCells count="1">
    <mergeCell ref="E5:F5"/>
  </mergeCells>
  <pageMargins left="0.70866141732283472" right="0.70866141732283472" top="0.74803149606299213" bottom="0.74803149606299213" header="0.31496062992125984" footer="0.31496062992125984"/>
  <pageSetup scale="67" orientation="portrait" verticalDpi="599"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9"/>
  <sheetViews>
    <sheetView showGridLines="0" workbookViewId="0">
      <selection activeCell="D5" sqref="D5"/>
    </sheetView>
  </sheetViews>
  <sheetFormatPr baseColWidth="10" defaultRowHeight="15"/>
  <cols>
    <col min="1" max="1" width="4.42578125" customWidth="1"/>
    <col min="2" max="2" width="3.85546875" bestFit="1" customWidth="1"/>
    <col min="3" max="3" width="30.5703125" bestFit="1" customWidth="1"/>
    <col min="4" max="4" width="11.42578125" style="9" customWidth="1"/>
    <col min="5" max="5" width="14.85546875" style="9" customWidth="1"/>
    <col min="6" max="6" width="10.140625" style="9" customWidth="1"/>
    <col min="7" max="7" width="8.85546875" customWidth="1"/>
  </cols>
  <sheetData>
    <row r="1" spans="2:7">
      <c r="B1" s="45" t="s">
        <v>126</v>
      </c>
    </row>
    <row r="2" spans="2:7">
      <c r="B2" s="45" t="s">
        <v>127</v>
      </c>
    </row>
    <row r="3" spans="2:7">
      <c r="B3" s="45" t="s">
        <v>85</v>
      </c>
    </row>
    <row r="5" spans="2:7">
      <c r="B5" s="404"/>
      <c r="C5" s="404"/>
      <c r="D5" s="51" t="s">
        <v>2</v>
      </c>
      <c r="E5" s="52" t="s">
        <v>128</v>
      </c>
      <c r="F5" s="158" t="s">
        <v>115</v>
      </c>
      <c r="G5" s="159" t="s">
        <v>129</v>
      </c>
    </row>
    <row r="6" spans="2:7">
      <c r="B6" s="397" t="s">
        <v>87</v>
      </c>
      <c r="C6" s="53" t="s">
        <v>88</v>
      </c>
      <c r="D6" s="54">
        <v>415332910755.20868</v>
      </c>
      <c r="E6" s="55">
        <v>334257798051.82898</v>
      </c>
      <c r="F6" s="56">
        <f t="shared" ref="F6:F26" si="0">+E6-D6</f>
        <v>-81075112703.3797</v>
      </c>
      <c r="G6" s="57">
        <f t="shared" ref="G6:G28" si="1">+F6/D6</f>
        <v>-0.19520512486226796</v>
      </c>
    </row>
    <row r="7" spans="2:7">
      <c r="B7" s="397"/>
      <c r="C7" s="58" t="s">
        <v>89</v>
      </c>
      <c r="D7" s="59">
        <v>3647258583896.9302</v>
      </c>
      <c r="E7" s="60">
        <v>3913952238904.2109</v>
      </c>
      <c r="F7" s="61">
        <f t="shared" si="0"/>
        <v>266693655007.28076</v>
      </c>
      <c r="G7" s="62">
        <f t="shared" si="1"/>
        <v>7.3121674505000608E-2</v>
      </c>
    </row>
    <row r="8" spans="2:7">
      <c r="B8" s="397"/>
      <c r="C8" s="58" t="s">
        <v>90</v>
      </c>
      <c r="D8" s="59">
        <v>812448852902.82983</v>
      </c>
      <c r="E8" s="60">
        <v>773239580589.7583</v>
      </c>
      <c r="F8" s="61">
        <f t="shared" si="0"/>
        <v>-39209272313.071533</v>
      </c>
      <c r="G8" s="62">
        <f t="shared" si="1"/>
        <v>-4.8260603941994884E-2</v>
      </c>
    </row>
    <row r="9" spans="2:7">
      <c r="B9" s="397"/>
      <c r="C9" s="58" t="s">
        <v>91</v>
      </c>
      <c r="D9" s="59">
        <v>698155358846.79968</v>
      </c>
      <c r="E9" s="60">
        <v>677538010282.81897</v>
      </c>
      <c r="F9" s="61">
        <f t="shared" si="0"/>
        <v>-20617348563.980713</v>
      </c>
      <c r="G9" s="62">
        <f t="shared" si="1"/>
        <v>-2.9531175694240998E-2</v>
      </c>
    </row>
    <row r="10" spans="2:7">
      <c r="B10" s="397"/>
      <c r="C10" s="58" t="s">
        <v>92</v>
      </c>
      <c r="D10" s="59">
        <v>38417222853.32</v>
      </c>
      <c r="E10" s="60">
        <v>42682895727.459999</v>
      </c>
      <c r="F10" s="61">
        <f t="shared" si="0"/>
        <v>4265672874.1399994</v>
      </c>
      <c r="G10" s="62">
        <f t="shared" si="1"/>
        <v>0.11103543039606679</v>
      </c>
    </row>
    <row r="11" spans="2:7">
      <c r="B11" s="397"/>
      <c r="C11" s="58" t="s">
        <v>93</v>
      </c>
      <c r="D11" s="59">
        <v>2826799853462.25</v>
      </c>
      <c r="E11" s="60">
        <v>2704133768618.25</v>
      </c>
      <c r="F11" s="61">
        <f t="shared" si="0"/>
        <v>-122666084844</v>
      </c>
      <c r="G11" s="62">
        <f t="shared" si="1"/>
        <v>-4.3393975945541105E-2</v>
      </c>
    </row>
    <row r="12" spans="2:7">
      <c r="B12" s="397"/>
      <c r="C12" s="58" t="s">
        <v>94</v>
      </c>
      <c r="D12" s="63">
        <v>73772887586.519974</v>
      </c>
      <c r="E12" s="60">
        <v>73772887525.659958</v>
      </c>
      <c r="F12" s="61">
        <f t="shared" si="0"/>
        <v>-60.860015869140625</v>
      </c>
      <c r="G12" s="62">
        <f t="shared" si="1"/>
        <v>-8.2496453453532928E-10</v>
      </c>
    </row>
    <row r="13" spans="2:7">
      <c r="B13" s="397"/>
      <c r="C13" s="58" t="s">
        <v>95</v>
      </c>
      <c r="D13" s="63">
        <v>2031470726828.9907</v>
      </c>
      <c r="E13" s="60">
        <v>1991119472374.1196</v>
      </c>
      <c r="F13" s="61">
        <f t="shared" si="0"/>
        <v>-40351254454.871094</v>
      </c>
      <c r="G13" s="62">
        <f t="shared" si="1"/>
        <v>-1.986307453115856E-2</v>
      </c>
    </row>
    <row r="14" spans="2:7">
      <c r="B14" s="397"/>
      <c r="C14" s="58" t="s">
        <v>96</v>
      </c>
      <c r="D14" s="63">
        <v>69117056350.920013</v>
      </c>
      <c r="E14" s="60">
        <v>112346871179.05011</v>
      </c>
      <c r="F14" s="61">
        <f t="shared" si="0"/>
        <v>43229814828.130096</v>
      </c>
      <c r="G14" s="62">
        <f t="shared" si="1"/>
        <v>0.62545798548833409</v>
      </c>
    </row>
    <row r="15" spans="2:7">
      <c r="B15" s="397"/>
      <c r="C15" s="58" t="s">
        <v>97</v>
      </c>
      <c r="D15" s="63">
        <v>828065158</v>
      </c>
      <c r="E15" s="60">
        <v>1851835953</v>
      </c>
      <c r="F15" s="61">
        <f t="shared" si="0"/>
        <v>1023770795</v>
      </c>
      <c r="G15" s="62">
        <f t="shared" si="1"/>
        <v>1.2363408665480886</v>
      </c>
    </row>
    <row r="16" spans="2:7">
      <c r="B16" s="397"/>
      <c r="C16" s="58" t="s">
        <v>98</v>
      </c>
      <c r="D16" s="63">
        <v>98698297159.269928</v>
      </c>
      <c r="E16" s="60">
        <v>47455541872.940018</v>
      </c>
      <c r="F16" s="61">
        <f t="shared" si="0"/>
        <v>-51242755286.32991</v>
      </c>
      <c r="G16" s="62">
        <f t="shared" si="1"/>
        <v>-0.51918580929151414</v>
      </c>
    </row>
    <row r="17" spans="2:7">
      <c r="B17" s="391" t="s">
        <v>100</v>
      </c>
      <c r="C17" s="391"/>
      <c r="D17" s="64">
        <v>10712299815801.039</v>
      </c>
      <c r="E17" s="64">
        <v>10672350901079.098</v>
      </c>
      <c r="F17" s="65">
        <f>SUM(F6:F16)</f>
        <v>-39948914721.942108</v>
      </c>
      <c r="G17" s="66">
        <f t="shared" si="1"/>
        <v>-3.7292565937163164E-3</v>
      </c>
    </row>
    <row r="18" spans="2:7">
      <c r="B18" s="397" t="s">
        <v>101</v>
      </c>
      <c r="C18" s="53" t="s">
        <v>102</v>
      </c>
      <c r="D18" s="55">
        <v>-2017071960581.4607</v>
      </c>
      <c r="E18" s="55">
        <v>-2015574537429.7886</v>
      </c>
      <c r="F18" s="56">
        <f t="shared" si="0"/>
        <v>1497423151.6721191</v>
      </c>
      <c r="G18" s="57">
        <f t="shared" si="1"/>
        <v>-7.4237468019755601E-4</v>
      </c>
    </row>
    <row r="19" spans="2:7">
      <c r="B19" s="397"/>
      <c r="C19" s="58" t="s">
        <v>103</v>
      </c>
      <c r="D19" s="60">
        <v>-594085722828.88123</v>
      </c>
      <c r="E19" s="60">
        <v>-641847154158.87988</v>
      </c>
      <c r="F19" s="61">
        <f t="shared" si="0"/>
        <v>-47761431329.998657</v>
      </c>
      <c r="G19" s="62">
        <f t="shared" si="1"/>
        <v>8.0394847906075206E-2</v>
      </c>
    </row>
    <row r="20" spans="2:7">
      <c r="B20" s="397"/>
      <c r="C20" s="58" t="s">
        <v>104</v>
      </c>
      <c r="D20" s="60">
        <v>-175905605831.21005</v>
      </c>
      <c r="E20" s="60">
        <v>-177531409936.52026</v>
      </c>
      <c r="F20" s="61">
        <f t="shared" si="0"/>
        <v>-1625804105.3102112</v>
      </c>
      <c r="G20" s="62">
        <f t="shared" si="1"/>
        <v>9.2424803497749182E-3</v>
      </c>
    </row>
    <row r="21" spans="2:7">
      <c r="B21" s="397"/>
      <c r="C21" s="58" t="s">
        <v>105</v>
      </c>
      <c r="D21" s="60">
        <v>-349999473529.13</v>
      </c>
      <c r="E21" s="60">
        <v>-302984711197.07019</v>
      </c>
      <c r="F21" s="61">
        <f t="shared" si="0"/>
        <v>47014762332.059814</v>
      </c>
      <c r="G21" s="62">
        <f t="shared" si="1"/>
        <v>-0.13432809443396732</v>
      </c>
    </row>
    <row r="22" spans="2:7">
      <c r="B22" s="397"/>
      <c r="C22" s="58" t="s">
        <v>106</v>
      </c>
      <c r="D22" s="60">
        <v>-2484288979.9999995</v>
      </c>
      <c r="E22" s="60">
        <v>-530023758.60009873</v>
      </c>
      <c r="F22" s="61">
        <f t="shared" si="0"/>
        <v>1954265221.3999009</v>
      </c>
      <c r="G22" s="62">
        <f t="shared" si="1"/>
        <v>-0.78664971633046543</v>
      </c>
    </row>
    <row r="23" spans="2:7">
      <c r="B23" s="397"/>
      <c r="C23" s="58" t="s">
        <v>107</v>
      </c>
      <c r="D23" s="60">
        <v>-466967832178.09003</v>
      </c>
      <c r="E23" s="60">
        <v>-468506588175.72992</v>
      </c>
      <c r="F23" s="61">
        <f t="shared" si="0"/>
        <v>-1538755997.6398926</v>
      </c>
      <c r="G23" s="62">
        <f t="shared" si="1"/>
        <v>3.2952077029859499E-3</v>
      </c>
    </row>
    <row r="24" spans="2:7">
      <c r="B24" s="397"/>
      <c r="C24" s="67" t="s">
        <v>108</v>
      </c>
      <c r="D24" s="68">
        <v>-5210426919.9200058</v>
      </c>
      <c r="E24" s="68">
        <v>-5335175230.5900021</v>
      </c>
      <c r="F24" s="69">
        <f t="shared" si="0"/>
        <v>-124748310.66999626</v>
      </c>
      <c r="G24" s="70">
        <f t="shared" si="1"/>
        <v>2.3942051695048337E-2</v>
      </c>
    </row>
    <row r="25" spans="2:7">
      <c r="B25" s="391" t="s">
        <v>109</v>
      </c>
      <c r="C25" s="391"/>
      <c r="D25" s="64">
        <v>-3611725310848.6914</v>
      </c>
      <c r="E25" s="64">
        <v>-3612309599887.1787</v>
      </c>
      <c r="F25" s="65">
        <f>SUM(F18:F24)</f>
        <v>-584289038.48692274</v>
      </c>
      <c r="G25" s="66">
        <f t="shared" si="1"/>
        <v>1.617756025719534E-4</v>
      </c>
    </row>
    <row r="26" spans="2:7">
      <c r="B26" s="392" t="s">
        <v>110</v>
      </c>
      <c r="C26" s="392"/>
      <c r="D26" s="71">
        <v>-19518296869.619995</v>
      </c>
      <c r="E26" s="71">
        <v>-18858860484.45969</v>
      </c>
      <c r="F26" s="72">
        <f t="shared" si="0"/>
        <v>659436385.16030502</v>
      </c>
      <c r="G26" s="73">
        <f t="shared" si="1"/>
        <v>-3.3785549505946401E-2</v>
      </c>
    </row>
    <row r="27" spans="2:7">
      <c r="B27" s="391" t="s">
        <v>111</v>
      </c>
      <c r="C27" s="391"/>
      <c r="D27" s="64">
        <v>-7081056208082.7275</v>
      </c>
      <c r="E27" s="64">
        <v>-7041182440707.459</v>
      </c>
      <c r="F27" s="65">
        <f>-F17-F25-F26</f>
        <v>39873767375.268723</v>
      </c>
      <c r="G27" s="66">
        <f t="shared" si="1"/>
        <v>-5.6310479967316878E-3</v>
      </c>
    </row>
    <row r="28" spans="2:7">
      <c r="B28" s="395" t="s">
        <v>112</v>
      </c>
      <c r="C28" s="396"/>
      <c r="D28" s="71">
        <v>-10712299815801.039</v>
      </c>
      <c r="E28" s="71">
        <v>-10672350901079.098</v>
      </c>
      <c r="F28" s="74">
        <f>+F25+F26+F27</f>
        <v>39948914721.942108</v>
      </c>
      <c r="G28" s="73">
        <f t="shared" si="1"/>
        <v>-3.7292565937163164E-3</v>
      </c>
    </row>
    <row r="29" spans="2:7">
      <c r="E29" s="9">
        <f>+E28-'[4]Template ESF'!I79</f>
        <v>319338.083984375</v>
      </c>
    </row>
  </sheetData>
  <mergeCells count="8">
    <mergeCell ref="B27:C27"/>
    <mergeCell ref="B28:C28"/>
    <mergeCell ref="B5:C5"/>
    <mergeCell ref="B6:B16"/>
    <mergeCell ref="B17:C17"/>
    <mergeCell ref="B18:B24"/>
    <mergeCell ref="B25:C25"/>
    <mergeCell ref="B26:C26"/>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83"/>
  <sheetViews>
    <sheetView showGridLines="0" zoomScale="80" zoomScaleNormal="80" workbookViewId="0">
      <pane ySplit="5" topLeftCell="A351" activePane="bottomLeft" state="frozen"/>
      <selection activeCell="F4" sqref="F4:G4"/>
      <selection pane="bottomLeft" activeCell="C5" sqref="C5"/>
    </sheetView>
  </sheetViews>
  <sheetFormatPr baseColWidth="10" defaultRowHeight="15"/>
  <cols>
    <col min="2" max="2" width="73.85546875" customWidth="1"/>
    <col min="3" max="3" width="16.85546875" style="9" customWidth="1"/>
    <col min="4" max="4" width="17" style="9" customWidth="1"/>
    <col min="5" max="5" width="20.5703125" style="9" customWidth="1"/>
  </cols>
  <sheetData>
    <row r="1" spans="1:5" ht="18.75">
      <c r="A1" s="46" t="s">
        <v>124</v>
      </c>
    </row>
    <row r="2" spans="1:5" ht="18.75">
      <c r="A2" s="46" t="s">
        <v>130</v>
      </c>
    </row>
    <row r="3" spans="1:5" ht="18.75">
      <c r="A3" s="46" t="s">
        <v>125</v>
      </c>
    </row>
    <row r="4" spans="1:5" ht="18.75">
      <c r="A4" s="46"/>
    </row>
    <row r="5" spans="1:5" ht="36" customHeight="1">
      <c r="A5" s="408" t="s">
        <v>0</v>
      </c>
      <c r="B5" s="409"/>
      <c r="C5" s="161" t="s">
        <v>2</v>
      </c>
      <c r="D5" s="160" t="s">
        <v>120</v>
      </c>
      <c r="E5" s="161" t="s">
        <v>121</v>
      </c>
    </row>
    <row r="6" spans="1:5">
      <c r="A6" s="1"/>
      <c r="B6" s="2" t="s">
        <v>5</v>
      </c>
      <c r="C6" s="3"/>
      <c r="D6" s="3"/>
      <c r="E6" s="3"/>
    </row>
    <row r="7" spans="1:5">
      <c r="A7" s="1"/>
      <c r="B7" s="2" t="s">
        <v>6</v>
      </c>
      <c r="C7" s="5"/>
      <c r="D7" s="5"/>
      <c r="E7" s="5"/>
    </row>
    <row r="8" spans="1:5">
      <c r="A8" s="1"/>
      <c r="B8" s="2" t="s">
        <v>7</v>
      </c>
      <c r="C8" s="5"/>
      <c r="D8" s="5"/>
      <c r="E8" s="5"/>
    </row>
    <row r="9" spans="1:5">
      <c r="A9" s="1"/>
      <c r="B9" s="7" t="s">
        <v>8</v>
      </c>
      <c r="C9" s="8">
        <v>415332910755.20868</v>
      </c>
      <c r="D9" s="8">
        <v>334257798051.82898</v>
      </c>
      <c r="E9" s="8"/>
    </row>
    <row r="10" spans="1:5" hidden="1">
      <c r="A10" s="1"/>
      <c r="B10" s="7" t="s">
        <v>9</v>
      </c>
      <c r="C10" s="8">
        <v>0</v>
      </c>
      <c r="D10" s="8">
        <v>0</v>
      </c>
      <c r="E10" s="8"/>
    </row>
    <row r="11" spans="1:5">
      <c r="A11" s="1"/>
      <c r="B11" s="7" t="s">
        <v>10</v>
      </c>
      <c r="C11" s="8">
        <v>734797652374.61987</v>
      </c>
      <c r="D11" s="8">
        <v>666387931729.72815</v>
      </c>
      <c r="E11" s="8"/>
    </row>
    <row r="12" spans="1:5" hidden="1">
      <c r="A12" s="1"/>
      <c r="B12" s="7" t="s">
        <v>11</v>
      </c>
      <c r="C12" s="8">
        <v>0</v>
      </c>
      <c r="D12" s="11">
        <v>0</v>
      </c>
      <c r="E12" s="11"/>
    </row>
    <row r="13" spans="1:5">
      <c r="A13" s="1"/>
      <c r="B13" s="7" t="s">
        <v>12</v>
      </c>
      <c r="C13" s="8">
        <v>698155358846.79968</v>
      </c>
      <c r="D13" s="8">
        <v>677538010282.81897</v>
      </c>
      <c r="E13" s="8"/>
    </row>
    <row r="14" spans="1:5">
      <c r="A14" s="1"/>
      <c r="B14" s="7" t="s">
        <v>13</v>
      </c>
      <c r="C14" s="8">
        <v>76197342144.079971</v>
      </c>
      <c r="D14" s="11">
        <v>85768580780.80011</v>
      </c>
      <c r="E14" s="11"/>
    </row>
    <row r="15" spans="1:5">
      <c r="A15" s="1"/>
      <c r="B15" s="7" t="s">
        <v>14</v>
      </c>
      <c r="C15" s="8">
        <v>38417222853.32</v>
      </c>
      <c r="D15" s="8">
        <v>42682895727.459999</v>
      </c>
      <c r="E15" s="8"/>
    </row>
    <row r="16" spans="1:5" hidden="1">
      <c r="A16" s="1"/>
      <c r="B16" s="7" t="s">
        <v>15</v>
      </c>
      <c r="C16" s="8">
        <v>0</v>
      </c>
      <c r="D16" s="8">
        <v>0</v>
      </c>
      <c r="E16" s="8"/>
    </row>
    <row r="17" spans="1:5">
      <c r="A17" s="1"/>
      <c r="B17" s="7" t="s">
        <v>16</v>
      </c>
      <c r="C17" s="8">
        <v>828065158</v>
      </c>
      <c r="D17" s="8">
        <v>1851835953</v>
      </c>
      <c r="E17" s="8"/>
    </row>
    <row r="18" spans="1:5">
      <c r="A18" s="1"/>
      <c r="B18" s="7" t="s">
        <v>17</v>
      </c>
      <c r="C18" s="8">
        <v>59023393174.639961</v>
      </c>
      <c r="D18" s="8">
        <v>41453319760.400009</v>
      </c>
      <c r="E18" s="8"/>
    </row>
    <row r="19" spans="1:5" ht="38.25" hidden="1">
      <c r="A19" s="1"/>
      <c r="B19" s="2" t="s">
        <v>18</v>
      </c>
      <c r="C19" s="13">
        <v>2022751945306.6685</v>
      </c>
      <c r="D19" s="13">
        <v>1849940372286.0359</v>
      </c>
      <c r="E19" s="13"/>
    </row>
    <row r="20" spans="1:5" ht="25.5" hidden="1">
      <c r="A20" s="1"/>
      <c r="B20" s="7" t="s">
        <v>19</v>
      </c>
      <c r="C20" s="8">
        <v>0</v>
      </c>
      <c r="D20" s="8">
        <v>0</v>
      </c>
      <c r="E20" s="8"/>
    </row>
    <row r="21" spans="1:5">
      <c r="A21" s="15"/>
      <c r="B21" s="2" t="s">
        <v>20</v>
      </c>
      <c r="C21" s="13">
        <v>2022751945306.6685</v>
      </c>
      <c r="D21" s="13">
        <v>1849940372286.0359</v>
      </c>
      <c r="E21" s="13"/>
    </row>
    <row r="22" spans="1:5">
      <c r="A22" s="1"/>
      <c r="B22" s="2" t="s">
        <v>21</v>
      </c>
      <c r="C22" s="16"/>
      <c r="D22" s="16"/>
      <c r="E22" s="16"/>
    </row>
    <row r="23" spans="1:5">
      <c r="A23" s="1"/>
      <c r="B23" s="7" t="s">
        <v>22</v>
      </c>
      <c r="C23" s="8">
        <v>2826799853462.25</v>
      </c>
      <c r="D23" s="8">
        <v>2704133768618.25</v>
      </c>
      <c r="E23" s="8"/>
    </row>
    <row r="24" spans="1:5">
      <c r="A24" s="1"/>
      <c r="B24" s="7" t="s">
        <v>23</v>
      </c>
      <c r="C24" s="8">
        <v>73772887586.519974</v>
      </c>
      <c r="D24" s="8">
        <v>73772887525.659958</v>
      </c>
      <c r="E24" s="8"/>
    </row>
    <row r="25" spans="1:5">
      <c r="A25" s="1"/>
      <c r="B25" s="7" t="s">
        <v>24</v>
      </c>
      <c r="C25" s="8">
        <v>1302338886272.9207</v>
      </c>
      <c r="D25" s="8">
        <v>1279701074632.0198</v>
      </c>
      <c r="E25" s="8"/>
    </row>
    <row r="26" spans="1:5">
      <c r="A26" s="1"/>
      <c r="B26" s="7" t="s">
        <v>25</v>
      </c>
      <c r="C26" s="8">
        <v>729131840556.06995</v>
      </c>
      <c r="D26" s="8">
        <v>711418397742.09998</v>
      </c>
      <c r="E26" s="8"/>
    </row>
    <row r="27" spans="1:5">
      <c r="A27" s="1"/>
      <c r="B27" s="7" t="s">
        <v>26</v>
      </c>
      <c r="C27" s="8">
        <v>89247647879.33963</v>
      </c>
      <c r="D27" s="8">
        <v>91100433535.150635</v>
      </c>
      <c r="E27" s="8"/>
    </row>
    <row r="28" spans="1:5" hidden="1">
      <c r="A28" s="1"/>
      <c r="B28" s="7" t="s">
        <v>27</v>
      </c>
      <c r="C28" s="8">
        <v>17.150941014289856</v>
      </c>
      <c r="D28" s="11">
        <v>1256.9753930568695</v>
      </c>
      <c r="E28" s="11"/>
    </row>
    <row r="29" spans="1:5" hidden="1">
      <c r="A29" s="1"/>
      <c r="B29" s="7" t="s">
        <v>28</v>
      </c>
      <c r="C29" s="8">
        <v>0</v>
      </c>
      <c r="D29" s="8">
        <v>0</v>
      </c>
      <c r="E29" s="8"/>
    </row>
    <row r="30" spans="1:5" hidden="1">
      <c r="A30" s="1"/>
      <c r="B30" s="7" t="s">
        <v>29</v>
      </c>
      <c r="C30" s="8">
        <v>0</v>
      </c>
      <c r="D30" s="8">
        <v>0</v>
      </c>
      <c r="E30" s="8"/>
    </row>
    <row r="31" spans="1:5">
      <c r="A31" s="1"/>
      <c r="B31" s="7" t="s">
        <v>30</v>
      </c>
      <c r="C31" s="8">
        <v>1453858384.1300039</v>
      </c>
      <c r="D31" s="8">
        <v>21083068079.230003</v>
      </c>
      <c r="E31" s="8"/>
    </row>
    <row r="32" spans="1:5" hidden="1">
      <c r="A32" s="1"/>
      <c r="B32" s="7" t="s">
        <v>31</v>
      </c>
      <c r="C32" s="8">
        <v>0</v>
      </c>
      <c r="D32" s="8">
        <v>-9.0789794921875E-3</v>
      </c>
      <c r="E32" s="8"/>
    </row>
    <row r="33" spans="1:5" hidden="1">
      <c r="A33" s="1"/>
      <c r="B33" s="7" t="s">
        <v>32</v>
      </c>
      <c r="C33" s="8">
        <v>0</v>
      </c>
      <c r="D33" s="8">
        <v>0</v>
      </c>
      <c r="E33" s="8"/>
    </row>
    <row r="34" spans="1:5">
      <c r="A34" s="1"/>
      <c r="B34" s="7" t="s">
        <v>33</v>
      </c>
      <c r="C34" s="8">
        <v>69117056350.920013</v>
      </c>
      <c r="D34" s="8">
        <v>112346871179.05011</v>
      </c>
      <c r="E34" s="8"/>
    </row>
    <row r="35" spans="1:5" hidden="1">
      <c r="A35" s="1"/>
      <c r="B35" s="7" t="s">
        <v>34</v>
      </c>
      <c r="C35" s="8">
        <v>0</v>
      </c>
      <c r="D35" s="8">
        <v>0</v>
      </c>
      <c r="E35" s="8"/>
    </row>
    <row r="36" spans="1:5">
      <c r="A36" s="1"/>
      <c r="B36" s="7" t="s">
        <v>35</v>
      </c>
      <c r="C36" s="8">
        <v>3558010936017.5903</v>
      </c>
      <c r="D36" s="8">
        <v>3822851805369.0605</v>
      </c>
      <c r="E36" s="8"/>
    </row>
    <row r="37" spans="1:5">
      <c r="A37" s="1"/>
      <c r="B37" s="7" t="s">
        <v>36</v>
      </c>
      <c r="C37" s="8">
        <v>39674903984.629974</v>
      </c>
      <c r="D37" s="8">
        <v>6002222112.5400066</v>
      </c>
      <c r="E37" s="8"/>
    </row>
    <row r="38" spans="1:5">
      <c r="A38" s="15"/>
      <c r="B38" s="2" t="s">
        <v>38</v>
      </c>
      <c r="C38" s="23">
        <v>8689547870511.5225</v>
      </c>
      <c r="D38" s="19">
        <v>8822410530050.0273</v>
      </c>
      <c r="E38" s="19"/>
    </row>
    <row r="39" spans="1:5">
      <c r="A39" s="15"/>
      <c r="B39" s="2" t="s">
        <v>39</v>
      </c>
      <c r="C39" s="13">
        <v>10712299815818.191</v>
      </c>
      <c r="D39" s="13">
        <v>10672350902336.062</v>
      </c>
      <c r="E39" s="13"/>
    </row>
    <row r="40" spans="1:5">
      <c r="A40" s="1"/>
      <c r="B40" s="2" t="s">
        <v>40</v>
      </c>
      <c r="C40" s="16"/>
      <c r="D40" s="16"/>
      <c r="E40" s="16"/>
    </row>
    <row r="41" spans="1:5">
      <c r="A41" s="1"/>
      <c r="B41" s="2" t="s">
        <v>41</v>
      </c>
      <c r="C41" s="16"/>
      <c r="D41" s="16"/>
      <c r="E41" s="16"/>
    </row>
    <row r="42" spans="1:5">
      <c r="A42" s="1"/>
      <c r="B42" s="2" t="s">
        <v>42</v>
      </c>
      <c r="C42" s="16"/>
      <c r="D42" s="16"/>
      <c r="E42" s="16"/>
    </row>
    <row r="43" spans="1:5">
      <c r="A43" s="1"/>
      <c r="B43" s="7" t="s">
        <v>43</v>
      </c>
      <c r="C43" s="8">
        <v>-414384745413.81073</v>
      </c>
      <c r="D43" s="8">
        <v>-400934105862.34943</v>
      </c>
      <c r="E43" s="8"/>
    </row>
    <row r="44" spans="1:5">
      <c r="A44" s="1"/>
      <c r="B44" s="7" t="s">
        <v>44</v>
      </c>
      <c r="C44" s="16"/>
      <c r="D44" s="16"/>
      <c r="E44" s="16"/>
    </row>
    <row r="45" spans="1:5">
      <c r="A45" s="1"/>
      <c r="B45" s="7" t="s">
        <v>45</v>
      </c>
      <c r="C45" s="8">
        <v>-161750009986.76001</v>
      </c>
      <c r="D45" s="11">
        <v>-125947023520.79033</v>
      </c>
      <c r="E45" s="11"/>
    </row>
    <row r="46" spans="1:5">
      <c r="A46" s="1"/>
      <c r="B46" s="7" t="s">
        <v>46</v>
      </c>
      <c r="C46" s="8">
        <v>-2484288980</v>
      </c>
      <c r="D46" s="8">
        <v>-530023588.97999948</v>
      </c>
      <c r="E46" s="8"/>
    </row>
    <row r="47" spans="1:5">
      <c r="A47" s="1"/>
      <c r="B47" s="2" t="s">
        <v>47</v>
      </c>
      <c r="C47" s="21">
        <v>-164234298966.76001</v>
      </c>
      <c r="D47" s="21">
        <v>-126477047109.77032</v>
      </c>
      <c r="E47" s="21"/>
    </row>
    <row r="48" spans="1:5">
      <c r="A48" s="1"/>
      <c r="B48" s="7" t="s">
        <v>48</v>
      </c>
      <c r="C48" s="8">
        <v>-593918830922.05127</v>
      </c>
      <c r="D48" s="8">
        <v>-641680835289.20984</v>
      </c>
      <c r="E48" s="8"/>
    </row>
    <row r="49" spans="1:5" hidden="1">
      <c r="A49" s="1"/>
      <c r="B49" s="7" t="s">
        <v>49</v>
      </c>
      <c r="C49" s="8">
        <v>0</v>
      </c>
      <c r="D49" s="11">
        <v>0</v>
      </c>
      <c r="E49" s="11"/>
    </row>
    <row r="50" spans="1:5">
      <c r="A50" s="1"/>
      <c r="B50" s="7" t="s">
        <v>50</v>
      </c>
      <c r="C50" s="8">
        <v>-175905605831.21005</v>
      </c>
      <c r="D50" s="8">
        <v>-177531409936.52026</v>
      </c>
      <c r="E50" s="8"/>
    </row>
    <row r="51" spans="1:5">
      <c r="A51" s="1"/>
      <c r="B51" s="7" t="s">
        <v>51</v>
      </c>
      <c r="C51" s="8">
        <v>-193135399.32999992</v>
      </c>
      <c r="D51" s="8">
        <v>-2442876075.3500004</v>
      </c>
      <c r="E51" s="8"/>
    </row>
    <row r="52" spans="1:5">
      <c r="A52" s="1"/>
      <c r="B52" s="7" t="s">
        <v>52</v>
      </c>
      <c r="C52" s="8">
        <v>-5017291520.5900059</v>
      </c>
      <c r="D52" s="8">
        <v>-2703085429.2400022</v>
      </c>
      <c r="E52" s="8"/>
    </row>
    <row r="53" spans="1:5" ht="38.25" hidden="1">
      <c r="A53" s="1"/>
      <c r="B53" s="2" t="s">
        <v>53</v>
      </c>
      <c r="C53" s="21">
        <v>-1353653908053.752</v>
      </c>
      <c r="D53" s="21">
        <v>-1351769359702.4399</v>
      </c>
      <c r="E53" s="21"/>
    </row>
    <row r="54" spans="1:5" ht="25.5" hidden="1">
      <c r="A54" s="1"/>
      <c r="B54" s="7" t="s">
        <v>54</v>
      </c>
      <c r="C54" s="8">
        <v>0</v>
      </c>
      <c r="D54" s="8">
        <v>0</v>
      </c>
      <c r="E54" s="8"/>
    </row>
    <row r="55" spans="1:5">
      <c r="A55" s="15"/>
      <c r="B55" s="2" t="s">
        <v>55</v>
      </c>
      <c r="C55" s="13">
        <v>-1353653908053.752</v>
      </c>
      <c r="D55" s="13">
        <v>-1351769359702.4399</v>
      </c>
      <c r="E55" s="13"/>
    </row>
    <row r="56" spans="1:5">
      <c r="A56" s="1"/>
      <c r="B56" s="2" t="s">
        <v>56</v>
      </c>
      <c r="C56" s="16"/>
      <c r="D56" s="16"/>
      <c r="E56" s="16"/>
    </row>
    <row r="57" spans="1:5">
      <c r="A57" s="1"/>
      <c r="B57" s="7" t="s">
        <v>57</v>
      </c>
      <c r="C57" s="8">
        <v>-1602687215167.6499</v>
      </c>
      <c r="D57" s="8">
        <v>-1614640431567.4392</v>
      </c>
      <c r="E57" s="8"/>
    </row>
    <row r="58" spans="1:5">
      <c r="A58" s="1"/>
      <c r="B58" s="7" t="s">
        <v>58</v>
      </c>
      <c r="C58" s="16"/>
      <c r="D58" s="16"/>
      <c r="E58" s="16"/>
    </row>
    <row r="59" spans="1:5">
      <c r="A59" s="1"/>
      <c r="B59" s="7" t="s">
        <v>59</v>
      </c>
      <c r="C59" s="8">
        <v>-188249463542.37003</v>
      </c>
      <c r="D59" s="8">
        <v>-177037687676.27985</v>
      </c>
      <c r="E59" s="8"/>
    </row>
    <row r="60" spans="1:5">
      <c r="A60" s="1"/>
      <c r="B60" s="7" t="s">
        <v>60</v>
      </c>
      <c r="C60" s="8">
        <v>7.0571877586189657E-7</v>
      </c>
      <c r="D60" s="8">
        <v>-169.62009923934966</v>
      </c>
      <c r="E60" s="8"/>
    </row>
    <row r="61" spans="1:5">
      <c r="A61" s="1"/>
      <c r="B61" s="2" t="s">
        <v>61</v>
      </c>
      <c r="C61" s="21">
        <v>-188249463542.37003</v>
      </c>
      <c r="D61" s="21">
        <v>-177037687845.89993</v>
      </c>
      <c r="E61" s="21"/>
    </row>
    <row r="62" spans="1:5">
      <c r="A62" s="1"/>
      <c r="B62" s="7" t="s">
        <v>62</v>
      </c>
      <c r="C62" s="8">
        <v>-166891906.83000007</v>
      </c>
      <c r="D62" s="8">
        <v>-166318869.67000008</v>
      </c>
      <c r="E62" s="8"/>
    </row>
    <row r="63" spans="1:5" hidden="1">
      <c r="A63" s="1"/>
      <c r="B63" s="7" t="s">
        <v>63</v>
      </c>
      <c r="C63" s="8">
        <v>0.33990478515625</v>
      </c>
      <c r="D63" s="8">
        <v>0.32101860642433167</v>
      </c>
      <c r="E63" s="8"/>
    </row>
    <row r="64" spans="1:5">
      <c r="A64" s="1"/>
      <c r="B64" s="7" t="s">
        <v>64</v>
      </c>
      <c r="C64" s="8">
        <v>-466967832178.09003</v>
      </c>
      <c r="D64" s="8">
        <v>-468506588175.72992</v>
      </c>
      <c r="E64" s="8"/>
    </row>
    <row r="65" spans="1:5" hidden="1">
      <c r="A65" s="1"/>
      <c r="B65" s="7" t="s">
        <v>65</v>
      </c>
      <c r="C65" s="8">
        <v>0</v>
      </c>
      <c r="D65" s="8">
        <v>0</v>
      </c>
      <c r="E65" s="8"/>
    </row>
    <row r="66" spans="1:5">
      <c r="A66" s="1"/>
      <c r="B66" s="7" t="s">
        <v>66</v>
      </c>
      <c r="C66" s="8">
        <v>97573</v>
      </c>
      <c r="D66" s="11">
        <v>-189213726</v>
      </c>
      <c r="E66" s="11"/>
    </row>
    <row r="67" spans="1:5" hidden="1">
      <c r="A67" s="1"/>
      <c r="B67" s="7" t="s">
        <v>67</v>
      </c>
      <c r="C67" s="8">
        <v>0</v>
      </c>
      <c r="D67" s="8">
        <v>0</v>
      </c>
      <c r="E67" s="8"/>
    </row>
    <row r="68" spans="1:5" hidden="1">
      <c r="A68" s="1"/>
      <c r="B68" s="7" t="s">
        <v>68</v>
      </c>
      <c r="C68" s="8">
        <v>0</v>
      </c>
      <c r="D68" s="8">
        <v>0</v>
      </c>
      <c r="E68" s="8"/>
    </row>
    <row r="69" spans="1:5">
      <c r="A69" s="15"/>
      <c r="B69" s="2" t="s">
        <v>69</v>
      </c>
      <c r="C69" s="23">
        <v>-2258071305221.6001</v>
      </c>
      <c r="D69" s="19">
        <v>-2260540240184.418</v>
      </c>
      <c r="E69" s="19"/>
    </row>
    <row r="70" spans="1:5">
      <c r="A70" s="15"/>
      <c r="B70" s="2" t="s">
        <v>70</v>
      </c>
      <c r="C70" s="13">
        <v>-3611725213275.3521</v>
      </c>
      <c r="D70" s="13">
        <v>-3612309599886.8579</v>
      </c>
      <c r="E70" s="13"/>
    </row>
    <row r="71" spans="1:5">
      <c r="A71" s="1"/>
      <c r="B71" s="2" t="s">
        <v>71</v>
      </c>
      <c r="C71" s="16"/>
      <c r="D71" s="16"/>
      <c r="E71" s="16"/>
    </row>
    <row r="72" spans="1:5">
      <c r="A72" s="1"/>
      <c r="B72" s="7" t="s">
        <v>72</v>
      </c>
      <c r="C72" s="8">
        <v>-2300616989.5675602</v>
      </c>
      <c r="D72" s="8">
        <v>-2300616989.5675607</v>
      </c>
      <c r="E72" s="8"/>
    </row>
    <row r="73" spans="1:5" hidden="1">
      <c r="A73" s="1"/>
      <c r="B73" s="7" t="s">
        <v>73</v>
      </c>
      <c r="C73" s="8">
        <v>0</v>
      </c>
      <c r="D73" s="8">
        <v>0</v>
      </c>
      <c r="E73" s="8"/>
    </row>
    <row r="74" spans="1:5" hidden="1">
      <c r="A74" s="1"/>
      <c r="B74" s="7" t="s">
        <v>74</v>
      </c>
      <c r="C74" s="8">
        <v>0</v>
      </c>
      <c r="D74" s="8">
        <v>0</v>
      </c>
      <c r="E74" s="8"/>
    </row>
    <row r="75" spans="1:5">
      <c r="A75" s="1"/>
      <c r="B75" s="7" t="s">
        <v>75</v>
      </c>
      <c r="C75" s="8">
        <v>-546831634836.29041</v>
      </c>
      <c r="D75" s="24">
        <v>-546831634836.28064</v>
      </c>
      <c r="E75" s="24"/>
    </row>
    <row r="76" spans="1:5">
      <c r="A76" s="1"/>
      <c r="B76" s="7" t="s">
        <v>76</v>
      </c>
      <c r="C76" s="8">
        <v>-380235000000</v>
      </c>
      <c r="D76" s="24">
        <v>-158342701980.69299</v>
      </c>
      <c r="E76" s="24"/>
    </row>
    <row r="77" spans="1:5">
      <c r="A77" s="1"/>
      <c r="B77" s="7" t="s">
        <v>122</v>
      </c>
      <c r="C77" s="8">
        <v>-240035324010.36047</v>
      </c>
      <c r="D77" s="8">
        <v>-242942832733.45755</v>
      </c>
      <c r="E77" s="8"/>
    </row>
    <row r="78" spans="1:5">
      <c r="A78" s="1"/>
      <c r="B78" s="7" t="s">
        <v>78</v>
      </c>
      <c r="C78" s="8">
        <v>-2534022852164.7388</v>
      </c>
      <c r="D78" s="8">
        <v>-2699368635719.4624</v>
      </c>
      <c r="E78" s="8"/>
    </row>
    <row r="79" spans="1:5">
      <c r="A79" s="1"/>
      <c r="B79" s="7" t="s">
        <v>123</v>
      </c>
      <c r="C79" s="8">
        <v>-3377630867299.6387</v>
      </c>
      <c r="D79" s="11">
        <v>-3391396337786.4023</v>
      </c>
      <c r="E79" s="11"/>
    </row>
    <row r="80" spans="1:5">
      <c r="A80" s="1"/>
      <c r="B80" s="2" t="s">
        <v>80</v>
      </c>
      <c r="C80" s="13">
        <v>-7081056295300.5957</v>
      </c>
      <c r="D80" s="13">
        <v>-7041182760045.8633</v>
      </c>
      <c r="E80" s="13"/>
    </row>
    <row r="81" spans="1:5">
      <c r="A81" s="1"/>
      <c r="B81" s="7" t="s">
        <v>81</v>
      </c>
      <c r="C81" s="8">
        <v>-19518296869.619995</v>
      </c>
      <c r="D81" s="11">
        <v>-18858860484.45969</v>
      </c>
      <c r="E81" s="11"/>
    </row>
    <row r="82" spans="1:5">
      <c r="A82" s="15"/>
      <c r="B82" s="2" t="s">
        <v>82</v>
      </c>
      <c r="C82" s="23">
        <v>-7100574592170.2158</v>
      </c>
      <c r="D82" s="19">
        <v>-7060041620530.3232</v>
      </c>
      <c r="E82" s="19"/>
    </row>
    <row r="83" spans="1:5" ht="15.75" thickBot="1">
      <c r="A83" s="26"/>
      <c r="B83" s="27" t="s">
        <v>83</v>
      </c>
      <c r="C83" s="28">
        <v>-10712299805445.568</v>
      </c>
      <c r="D83" s="28">
        <v>-10672351220417.182</v>
      </c>
      <c r="E83" s="28"/>
    </row>
  </sheetData>
  <mergeCells count="1">
    <mergeCell ref="A5:B5"/>
  </mergeCells>
  <pageMargins left="0.70866141732283472" right="0.70866141732283472" top="0.74803149606299213" bottom="0.74803149606299213" header="0.31496062992125984" footer="0.31496062992125984"/>
  <pageSetup scale="76" orientation="portrait" verticalDpi="59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1"/>
  <sheetViews>
    <sheetView showGridLines="0" zoomScale="80" zoomScaleNormal="80" workbookViewId="0">
      <pane xSplit="1" ySplit="4" topLeftCell="B5" activePane="bottomRight" state="frozen"/>
      <selection activeCell="C41" sqref="C41:F45"/>
      <selection pane="topRight" activeCell="C41" sqref="C41:F45"/>
      <selection pane="bottomLeft" activeCell="C41" sqref="C41:F45"/>
      <selection pane="bottomRight" activeCell="C41" sqref="C41:F45"/>
    </sheetView>
  </sheetViews>
  <sheetFormatPr baseColWidth="10" defaultRowHeight="15"/>
  <cols>
    <col min="1" max="1" width="45.42578125" customWidth="1"/>
    <col min="2" max="2" width="11.85546875" bestFit="1" customWidth="1"/>
    <col min="3" max="3" width="9.85546875" bestFit="1" customWidth="1"/>
    <col min="4" max="4" width="12.28515625" bestFit="1" customWidth="1"/>
    <col min="5" max="5" width="9.140625" bestFit="1" customWidth="1"/>
    <col min="7" max="7" width="3" customWidth="1"/>
    <col min="8" max="8" width="10.42578125" style="144" customWidth="1"/>
    <col min="9" max="9" width="11.42578125" customWidth="1"/>
    <col min="10" max="10" width="3.28515625" customWidth="1"/>
    <col min="11" max="11" width="10.42578125" style="144" customWidth="1"/>
    <col min="12" max="13" width="11.42578125" customWidth="1"/>
  </cols>
  <sheetData>
    <row r="1" spans="1:15" s="75" customFormat="1" ht="23.25">
      <c r="A1" s="76" t="s">
        <v>131</v>
      </c>
      <c r="B1" s="77"/>
      <c r="C1" s="77"/>
      <c r="D1" s="358" t="s">
        <v>261</v>
      </c>
      <c r="E1" s="77"/>
      <c r="H1" s="78"/>
      <c r="K1" s="78"/>
    </row>
    <row r="2" spans="1:15" s="75" customFormat="1" ht="15.75">
      <c r="A2" s="76"/>
      <c r="B2" s="77"/>
      <c r="C2" s="77"/>
      <c r="D2" s="77"/>
      <c r="E2" s="77"/>
      <c r="H2" s="78"/>
      <c r="K2" s="78"/>
    </row>
    <row r="3" spans="1:15" s="75" customFormat="1" ht="15.75" customHeight="1">
      <c r="A3" s="77"/>
      <c r="B3" s="408" t="s">
        <v>85</v>
      </c>
      <c r="C3" s="409"/>
      <c r="D3" s="409"/>
      <c r="E3" s="409"/>
      <c r="F3" s="410"/>
      <c r="H3" s="408" t="s">
        <v>84</v>
      </c>
      <c r="I3" s="410"/>
      <c r="K3" s="408" t="s">
        <v>225</v>
      </c>
      <c r="L3" s="409"/>
      <c r="M3" s="410"/>
    </row>
    <row r="4" spans="1:15">
      <c r="A4" s="161" t="s">
        <v>224</v>
      </c>
      <c r="B4" s="161" t="s">
        <v>133</v>
      </c>
      <c r="C4" s="161" t="s">
        <v>134</v>
      </c>
      <c r="D4" s="161" t="s">
        <v>135</v>
      </c>
      <c r="E4" s="161" t="s">
        <v>134</v>
      </c>
      <c r="F4" s="161" t="s">
        <v>136</v>
      </c>
      <c r="H4" s="161" t="s">
        <v>137</v>
      </c>
      <c r="I4" s="161" t="s">
        <v>134</v>
      </c>
      <c r="K4" s="161" t="s">
        <v>138</v>
      </c>
      <c r="L4" s="161" t="s">
        <v>139</v>
      </c>
      <c r="M4" s="161" t="s">
        <v>134</v>
      </c>
    </row>
    <row r="5" spans="1:15" s="75" customFormat="1">
      <c r="A5" s="80" t="s">
        <v>140</v>
      </c>
      <c r="B5" s="81">
        <v>1717458</v>
      </c>
      <c r="C5" s="82">
        <f t="shared" ref="C5:C21" si="0">B5/$B$5</f>
        <v>1</v>
      </c>
      <c r="D5" s="83">
        <v>1523196</v>
      </c>
      <c r="E5" s="82">
        <f>+D5/$D$5</f>
        <v>1</v>
      </c>
      <c r="F5" s="82">
        <f>(B5-D5)/D5</f>
        <v>0.12753578659607825</v>
      </c>
      <c r="H5" s="81">
        <v>1572825</v>
      </c>
      <c r="I5" s="82">
        <f>H5/$H$5</f>
        <v>1</v>
      </c>
      <c r="K5" s="84">
        <v>1614374.6610420002</v>
      </c>
      <c r="L5" s="85">
        <f t="shared" ref="L5:L10" si="1">(B5/K5)</f>
        <v>1.063853417329695</v>
      </c>
      <c r="M5" s="85">
        <f>+K5/$K$5</f>
        <v>1</v>
      </c>
      <c r="N5" s="86"/>
    </row>
    <row r="6" spans="1:15" s="75" customFormat="1">
      <c r="A6" s="87" t="s">
        <v>141</v>
      </c>
      <c r="B6" s="88">
        <f>-976867</f>
        <v>-976867</v>
      </c>
      <c r="C6" s="89">
        <f t="shared" si="0"/>
        <v>-0.56878654383396854</v>
      </c>
      <c r="D6" s="90">
        <v>-840384</v>
      </c>
      <c r="E6" s="89">
        <f t="shared" ref="E6:E28" si="2">+D6/$D$5</f>
        <v>-0.55172413793103448</v>
      </c>
      <c r="F6" s="89">
        <f>(B6-D6)/D6</f>
        <v>0.16240551938161601</v>
      </c>
      <c r="H6" s="91">
        <v>-875730</v>
      </c>
      <c r="I6" s="89">
        <f t="shared" ref="I6:I28" si="3">H6/$H$5</f>
        <v>-0.55678794525773689</v>
      </c>
      <c r="K6" s="88">
        <v>-894362.98651099997</v>
      </c>
      <c r="L6" s="92">
        <f t="shared" si="1"/>
        <v>1.0922489131743438</v>
      </c>
      <c r="M6" s="92">
        <f t="shared" ref="M6:M28" si="4">+K6/$K$5</f>
        <v>-0.55399964338744778</v>
      </c>
    </row>
    <row r="7" spans="1:15" s="75" customFormat="1">
      <c r="A7" s="80" t="s">
        <v>142</v>
      </c>
      <c r="B7" s="81">
        <f>SUM(B5:B6)</f>
        <v>740591</v>
      </c>
      <c r="C7" s="93">
        <f t="shared" si="0"/>
        <v>0.43121345616603141</v>
      </c>
      <c r="D7" s="83">
        <f>SUM(D5:D6)</f>
        <v>682812</v>
      </c>
      <c r="E7" s="93">
        <f t="shared" si="2"/>
        <v>0.44827586206896552</v>
      </c>
      <c r="F7" s="93">
        <f t="shared" ref="F7:F28" si="5">(B7-D7)/D7</f>
        <v>8.461919239849329E-2</v>
      </c>
      <c r="G7" s="94"/>
      <c r="H7" s="81">
        <f>SUM(H5:H6)</f>
        <v>697095</v>
      </c>
      <c r="I7" s="93">
        <f t="shared" si="3"/>
        <v>0.44321205474226311</v>
      </c>
      <c r="K7" s="84">
        <f>SUM(K5:K6)</f>
        <v>720011.6745310002</v>
      </c>
      <c r="L7" s="95">
        <f t="shared" si="1"/>
        <v>1.0285819330393562</v>
      </c>
      <c r="M7" s="95">
        <f t="shared" si="4"/>
        <v>0.44600035661255222</v>
      </c>
    </row>
    <row r="8" spans="1:15" s="75" customFormat="1">
      <c r="A8" s="96" t="s">
        <v>143</v>
      </c>
      <c r="B8" s="97">
        <f>-91977-1798</f>
        <v>-93775</v>
      </c>
      <c r="C8" s="98">
        <f t="shared" si="0"/>
        <v>-5.4601044101224017E-2</v>
      </c>
      <c r="D8" s="99">
        <v>-84899</v>
      </c>
      <c r="E8" s="98">
        <f t="shared" si="2"/>
        <v>-5.5737410024711199E-2</v>
      </c>
      <c r="F8" s="98">
        <f t="shared" si="5"/>
        <v>0.10454775674625143</v>
      </c>
      <c r="H8" s="97">
        <v>-103109</v>
      </c>
      <c r="I8" s="98">
        <f t="shared" si="3"/>
        <v>-6.5556562236739627E-2</v>
      </c>
      <c r="K8" s="100">
        <v>-89091.158192000003</v>
      </c>
      <c r="L8" s="101">
        <f t="shared" si="1"/>
        <v>1.0525735875821243</v>
      </c>
      <c r="M8" s="101">
        <f t="shared" si="4"/>
        <v>-5.5186172294413985E-2</v>
      </c>
      <c r="O8" s="79"/>
    </row>
    <row r="9" spans="1:15" s="75" customFormat="1">
      <c r="A9" s="96" t="s">
        <v>144</v>
      </c>
      <c r="B9" s="97">
        <v>-427282</v>
      </c>
      <c r="C9" s="98">
        <f t="shared" si="0"/>
        <v>-0.24878745215312398</v>
      </c>
      <c r="D9" s="99">
        <v>-376716</v>
      </c>
      <c r="E9" s="98">
        <f t="shared" si="2"/>
        <v>-0.24731945199435923</v>
      </c>
      <c r="F9" s="98">
        <f t="shared" si="5"/>
        <v>0.13422843733741069</v>
      </c>
      <c r="H9" s="97">
        <v>-400920</v>
      </c>
      <c r="I9" s="98">
        <f t="shared" si="3"/>
        <v>-0.25490439177912355</v>
      </c>
      <c r="K9" s="100">
        <v>-450643.65568700002</v>
      </c>
      <c r="L9" s="101">
        <f t="shared" si="1"/>
        <v>0.94815935963552955</v>
      </c>
      <c r="M9" s="101">
        <f t="shared" si="4"/>
        <v>-0.27914440591884138</v>
      </c>
      <c r="O9" s="79"/>
    </row>
    <row r="10" spans="1:15" s="75" customFormat="1">
      <c r="A10" s="103" t="s">
        <v>145</v>
      </c>
      <c r="B10" s="104">
        <v>-32038</v>
      </c>
      <c r="C10" s="105">
        <f t="shared" si="0"/>
        <v>-1.8654313526153186E-2</v>
      </c>
      <c r="D10" s="106">
        <v>-29293</v>
      </c>
      <c r="E10" s="105">
        <f t="shared" si="2"/>
        <v>-1.92312742417916E-2</v>
      </c>
      <c r="F10" s="105">
        <f t="shared" si="5"/>
        <v>9.3708394496978806E-2</v>
      </c>
      <c r="H10" s="104">
        <v>-29371</v>
      </c>
      <c r="I10" s="105">
        <f t="shared" si="3"/>
        <v>-1.8674041930920478E-2</v>
      </c>
      <c r="K10" s="107">
        <v>-28260.386583</v>
      </c>
      <c r="L10" s="108">
        <f t="shared" si="1"/>
        <v>1.1336716823000723</v>
      </c>
      <c r="M10" s="108">
        <f t="shared" si="4"/>
        <v>-1.7505469619276171E-2</v>
      </c>
      <c r="O10" s="79"/>
    </row>
    <row r="11" spans="1:15" s="75" customFormat="1">
      <c r="A11" s="96" t="s">
        <v>146</v>
      </c>
      <c r="B11" s="97">
        <v>8021</v>
      </c>
      <c r="C11" s="98">
        <f t="shared" si="0"/>
        <v>4.6702743240300488E-3</v>
      </c>
      <c r="D11" s="99">
        <v>1062</v>
      </c>
      <c r="E11" s="98">
        <f t="shared" si="2"/>
        <v>6.9721821748481487E-4</v>
      </c>
      <c r="F11" s="98">
        <f t="shared" si="5"/>
        <v>6.5527306967984931</v>
      </c>
      <c r="H11" s="97">
        <v>0</v>
      </c>
      <c r="I11" s="98">
        <f t="shared" si="3"/>
        <v>0</v>
      </c>
      <c r="K11" s="100">
        <v>0</v>
      </c>
      <c r="L11" s="101">
        <v>0</v>
      </c>
      <c r="M11" s="101">
        <f t="shared" si="4"/>
        <v>0</v>
      </c>
      <c r="N11" s="79"/>
    </row>
    <row r="12" spans="1:15" s="75" customFormat="1">
      <c r="A12" s="96" t="s">
        <v>147</v>
      </c>
      <c r="B12" s="97">
        <f>1107+1698</f>
        <v>2805</v>
      </c>
      <c r="C12" s="98">
        <f t="shared" si="0"/>
        <v>1.6332277121187243E-3</v>
      </c>
      <c r="D12" s="99">
        <f>1813+1805</f>
        <v>3618</v>
      </c>
      <c r="E12" s="98">
        <f t="shared" si="2"/>
        <v>2.3752688426177588E-3</v>
      </c>
      <c r="F12" s="98">
        <f t="shared" si="5"/>
        <v>-0.22470978441127695</v>
      </c>
      <c r="H12" s="97">
        <v>0</v>
      </c>
      <c r="I12" s="98">
        <f t="shared" si="3"/>
        <v>0</v>
      </c>
      <c r="K12" s="100">
        <v>3352.7471829999999</v>
      </c>
      <c r="L12" s="101">
        <f>(B12/K12)</f>
        <v>0.83662735270427335</v>
      </c>
      <c r="M12" s="101">
        <f t="shared" si="4"/>
        <v>2.0768086020601715E-3</v>
      </c>
      <c r="N12" s="79"/>
    </row>
    <row r="13" spans="1:15" s="75" customFormat="1" hidden="1">
      <c r="A13" s="96" t="s">
        <v>148</v>
      </c>
      <c r="B13" s="97">
        <v>0</v>
      </c>
      <c r="C13" s="98">
        <f t="shared" si="0"/>
        <v>0</v>
      </c>
      <c r="D13" s="99"/>
      <c r="E13" s="98"/>
      <c r="F13" s="98"/>
      <c r="H13" s="97"/>
      <c r="I13" s="98">
        <f t="shared" si="3"/>
        <v>0</v>
      </c>
      <c r="K13" s="100"/>
      <c r="L13" s="101" t="e">
        <f>(B13/K13)</f>
        <v>#DIV/0!</v>
      </c>
      <c r="M13" s="101">
        <f t="shared" si="4"/>
        <v>0</v>
      </c>
    </row>
    <row r="14" spans="1:15" s="75" customFormat="1">
      <c r="A14" s="109" t="s">
        <v>149</v>
      </c>
      <c r="B14" s="110">
        <f>SUM(B8:B12)</f>
        <v>-542269</v>
      </c>
      <c r="C14" s="111">
        <f t="shared" si="0"/>
        <v>-0.31573930774435238</v>
      </c>
      <c r="D14" s="112">
        <f>SUM(D8:D12)</f>
        <v>-486228</v>
      </c>
      <c r="E14" s="111">
        <f t="shared" si="2"/>
        <v>-0.31921564920075945</v>
      </c>
      <c r="F14" s="111">
        <f t="shared" si="5"/>
        <v>0.11525662857753975</v>
      </c>
      <c r="H14" s="110">
        <f>SUM(H8:H12)</f>
        <v>-533400</v>
      </c>
      <c r="I14" s="111">
        <f t="shared" si="3"/>
        <v>-0.33913499594678365</v>
      </c>
      <c r="K14" s="113">
        <f>SUM(K8:K12)</f>
        <v>-564642.45327900001</v>
      </c>
      <c r="L14" s="114">
        <f>(B14/K14)</f>
        <v>0.96037589248014821</v>
      </c>
      <c r="M14" s="114">
        <f t="shared" si="4"/>
        <v>-0.34975923923047131</v>
      </c>
    </row>
    <row r="15" spans="1:15" s="75" customFormat="1">
      <c r="A15" s="80" t="s">
        <v>150</v>
      </c>
      <c r="B15" s="81">
        <f>+B7+B14</f>
        <v>198322</v>
      </c>
      <c r="C15" s="93">
        <f t="shared" si="0"/>
        <v>0.11547414842167901</v>
      </c>
      <c r="D15" s="83">
        <f>+D7+D14</f>
        <v>196584</v>
      </c>
      <c r="E15" s="93">
        <f t="shared" si="2"/>
        <v>0.12906021286820607</v>
      </c>
      <c r="F15" s="93">
        <f t="shared" si="5"/>
        <v>8.8410043543726852E-3</v>
      </c>
      <c r="H15" s="81">
        <f>+H7+H14</f>
        <v>163695</v>
      </c>
      <c r="I15" s="93">
        <f t="shared" si="3"/>
        <v>0.10407705879547947</v>
      </c>
      <c r="K15" s="84">
        <f>+K7+K14</f>
        <v>155369.22125200019</v>
      </c>
      <c r="L15" s="95">
        <f>(B15/K15)</f>
        <v>1.2764561629509155</v>
      </c>
      <c r="M15" s="95">
        <f t="shared" si="4"/>
        <v>9.6241117382080896E-2</v>
      </c>
      <c r="N15" s="79"/>
    </row>
    <row r="16" spans="1:15" s="75" customFormat="1">
      <c r="A16" s="96" t="s">
        <v>151</v>
      </c>
      <c r="B16" s="97">
        <v>3137</v>
      </c>
      <c r="C16" s="98">
        <f t="shared" si="0"/>
        <v>1.8265366605762702E-3</v>
      </c>
      <c r="D16" s="99">
        <v>3339</v>
      </c>
      <c r="E16" s="98">
        <f t="shared" si="2"/>
        <v>2.1921013448039516E-3</v>
      </c>
      <c r="F16" s="98">
        <f t="shared" si="5"/>
        <v>-6.0497154836777478E-2</v>
      </c>
      <c r="H16" s="97">
        <v>7447</v>
      </c>
      <c r="I16" s="98">
        <f t="shared" si="3"/>
        <v>4.7347924912180313E-3</v>
      </c>
      <c r="K16" s="100">
        <v>1180.5567895223603</v>
      </c>
      <c r="L16" s="101">
        <f>(B16/K16)</f>
        <v>2.6572207519717828</v>
      </c>
      <c r="M16" s="101">
        <f t="shared" si="4"/>
        <v>7.3127807194419694E-4</v>
      </c>
      <c r="N16" s="79"/>
    </row>
    <row r="17" spans="1:15" s="75" customFormat="1">
      <c r="A17" s="96" t="s">
        <v>152</v>
      </c>
      <c r="B17" s="97">
        <v>-50952</v>
      </c>
      <c r="C17" s="98">
        <f t="shared" si="0"/>
        <v>-2.9667101029544826E-2</v>
      </c>
      <c r="D17" s="99">
        <v>-40756</v>
      </c>
      <c r="E17" s="98">
        <f t="shared" si="2"/>
        <v>-2.6756897996055663E-2</v>
      </c>
      <c r="F17" s="98">
        <f t="shared" si="5"/>
        <v>0.25017175385219353</v>
      </c>
      <c r="H17" s="97">
        <v>-39145</v>
      </c>
      <c r="I17" s="98">
        <f t="shared" si="3"/>
        <v>-2.4888337863398662E-2</v>
      </c>
      <c r="K17" s="100">
        <v>-53999.137317464585</v>
      </c>
      <c r="L17" s="101">
        <f t="shared" ref="L17" si="6">(B17/K17)</f>
        <v>0.94357062966487304</v>
      </c>
      <c r="M17" s="101">
        <f t="shared" si="4"/>
        <v>-3.3448949999382901E-2</v>
      </c>
      <c r="N17" s="79"/>
      <c r="O17" s="79"/>
    </row>
    <row r="18" spans="1:15" s="75" customFormat="1">
      <c r="A18" s="96" t="s">
        <v>153</v>
      </c>
      <c r="B18" s="97">
        <v>6044</v>
      </c>
      <c r="C18" s="98">
        <f>B18/$B$5</f>
        <v>3.5191544713174937E-3</v>
      </c>
      <c r="D18" s="99">
        <v>5392</v>
      </c>
      <c r="E18" s="98">
        <f t="shared" si="2"/>
        <v>3.5399252624087772E-3</v>
      </c>
      <c r="F18" s="98">
        <f t="shared" si="5"/>
        <v>0.12091988130563798</v>
      </c>
      <c r="H18" s="97">
        <v>7445</v>
      </c>
      <c r="I18" s="98">
        <f t="shared" si="3"/>
        <v>4.7335208939328919E-3</v>
      </c>
      <c r="K18" s="100">
        <v>0</v>
      </c>
      <c r="L18" s="101">
        <v>0</v>
      </c>
      <c r="M18" s="101">
        <f t="shared" si="4"/>
        <v>0</v>
      </c>
      <c r="N18" s="79"/>
    </row>
    <row r="19" spans="1:15" s="75" customFormat="1">
      <c r="A19" s="96" t="s">
        <v>154</v>
      </c>
      <c r="B19" s="97">
        <f>1698-1698</f>
        <v>0</v>
      </c>
      <c r="C19" s="98">
        <f t="shared" si="0"/>
        <v>0</v>
      </c>
      <c r="D19" s="115">
        <f>4958+1468-1805</f>
        <v>4621</v>
      </c>
      <c r="E19" s="98">
        <f t="shared" si="2"/>
        <v>3.0337527146867506E-3</v>
      </c>
      <c r="F19" s="98">
        <f t="shared" si="5"/>
        <v>-1</v>
      </c>
      <c r="H19" s="97">
        <v>-8069</v>
      </c>
      <c r="I19" s="98">
        <f t="shared" si="3"/>
        <v>-5.1302592468965083E-3</v>
      </c>
      <c r="K19" s="100">
        <v>-1926.0390736358295</v>
      </c>
      <c r="L19" s="101">
        <f>(B19/K19)</f>
        <v>0</v>
      </c>
      <c r="M19" s="101">
        <f t="shared" si="4"/>
        <v>-1.1930558129503006E-3</v>
      </c>
      <c r="N19" s="79"/>
    </row>
    <row r="20" spans="1:15" s="75" customFormat="1">
      <c r="A20" s="96" t="s">
        <v>155</v>
      </c>
      <c r="B20" s="97">
        <v>-4194</v>
      </c>
      <c r="C20" s="98">
        <f t="shared" si="0"/>
        <v>-2.441981113948638E-3</v>
      </c>
      <c r="D20" s="99">
        <v>-6192</v>
      </c>
      <c r="E20" s="98">
        <f t="shared" si="2"/>
        <v>-4.0651367256741748E-3</v>
      </c>
      <c r="F20" s="98">
        <f t="shared" si="5"/>
        <v>-0.32267441860465118</v>
      </c>
      <c r="H20" s="97">
        <v>0</v>
      </c>
      <c r="I20" s="98">
        <f t="shared" si="3"/>
        <v>0</v>
      </c>
      <c r="K20" s="100">
        <v>-383.87363531840867</v>
      </c>
      <c r="L20" s="101">
        <f t="shared" ref="L20:L21" si="7">(B20/K20)</f>
        <v>10.925470295768646</v>
      </c>
      <c r="M20" s="101">
        <f t="shared" si="4"/>
        <v>-2.3778472530697239E-4</v>
      </c>
      <c r="N20" s="79"/>
    </row>
    <row r="21" spans="1:15" s="75" customFormat="1">
      <c r="A21" s="96" t="s">
        <v>148</v>
      </c>
      <c r="B21" s="97">
        <v>46468</v>
      </c>
      <c r="C21" s="98">
        <f t="shared" si="0"/>
        <v>2.7056265713630262E-2</v>
      </c>
      <c r="D21" s="99">
        <v>43363</v>
      </c>
      <c r="E21" s="98">
        <f t="shared" si="2"/>
        <v>2.8468430851971774E-2</v>
      </c>
      <c r="F21" s="98">
        <f t="shared" si="5"/>
        <v>7.1604824389456451E-2</v>
      </c>
      <c r="H21" s="97">
        <v>9657</v>
      </c>
      <c r="I21" s="98">
        <f t="shared" si="3"/>
        <v>6.1399074912975062E-3</v>
      </c>
      <c r="K21" s="100">
        <v>10738.197727999999</v>
      </c>
      <c r="L21" s="101">
        <f t="shared" si="7"/>
        <v>4.3273555932793126</v>
      </c>
      <c r="M21" s="101">
        <f t="shared" si="4"/>
        <v>6.6516143910912325E-3</v>
      </c>
      <c r="N21" s="79"/>
    </row>
    <row r="22" spans="1:15" s="75" customFormat="1">
      <c r="A22" s="116" t="s">
        <v>156</v>
      </c>
      <c r="B22" s="117">
        <f>SUM(B16:B21)</f>
        <v>503</v>
      </c>
      <c r="C22" s="118">
        <f>B22/$B$5</f>
        <v>2.9287470203055911E-4</v>
      </c>
      <c r="D22" s="119">
        <f>SUM(D16:D21)</f>
        <v>9767</v>
      </c>
      <c r="E22" s="118">
        <f t="shared" si="2"/>
        <v>6.412175452141418E-3</v>
      </c>
      <c r="F22" s="118">
        <f t="shared" si="5"/>
        <v>-0.94850005119279202</v>
      </c>
      <c r="H22" s="117">
        <f>SUM(H16:H21)</f>
        <v>-22665</v>
      </c>
      <c r="I22" s="118">
        <f t="shared" si="3"/>
        <v>-1.4410376233846741E-2</v>
      </c>
      <c r="K22" s="120">
        <f>SUM(K16:K21)</f>
        <v>-44390.295508896466</v>
      </c>
      <c r="L22" s="121">
        <f>(B22/K22)</f>
        <v>-1.1331305507961563E-2</v>
      </c>
      <c r="M22" s="121">
        <f t="shared" si="4"/>
        <v>-2.7496898074604748E-2</v>
      </c>
      <c r="N22" s="79"/>
    </row>
    <row r="23" spans="1:15" s="75" customFormat="1">
      <c r="A23" s="80" t="s">
        <v>157</v>
      </c>
      <c r="B23" s="81">
        <f>+B15+B22</f>
        <v>198825</v>
      </c>
      <c r="C23" s="93">
        <f t="shared" ref="C23" si="8">B23/$B$5</f>
        <v>0.11576702312370958</v>
      </c>
      <c r="D23" s="83">
        <f>+D15+D22</f>
        <v>206351</v>
      </c>
      <c r="E23" s="93">
        <f t="shared" si="2"/>
        <v>0.13547238832034747</v>
      </c>
      <c r="F23" s="93">
        <f t="shared" si="5"/>
        <v>-3.647183682172609E-2</v>
      </c>
      <c r="H23" s="81">
        <f>+H15+H22</f>
        <v>141030</v>
      </c>
      <c r="I23" s="93">
        <f t="shared" si="3"/>
        <v>8.9666682561632724E-2</v>
      </c>
      <c r="K23" s="84">
        <f>+K15+K22</f>
        <v>110978.92574310373</v>
      </c>
      <c r="L23" s="95">
        <f>(B23/K23)</f>
        <v>1.7915563578281894</v>
      </c>
      <c r="M23" s="95">
        <f t="shared" si="4"/>
        <v>6.8744219307476151E-2</v>
      </c>
    </row>
    <row r="24" spans="1:15" s="75" customFormat="1">
      <c r="A24" s="96" t="s">
        <v>158</v>
      </c>
      <c r="B24" s="97">
        <v>-48030</v>
      </c>
      <c r="C24" s="98">
        <f>B24/$B$5</f>
        <v>-2.7965749380770885E-2</v>
      </c>
      <c r="D24" s="99">
        <v>-46751</v>
      </c>
      <c r="E24" s="98">
        <f t="shared" si="2"/>
        <v>-3.0692701398900731E-2</v>
      </c>
      <c r="F24" s="98">
        <f t="shared" si="5"/>
        <v>2.735770357853308E-2</v>
      </c>
      <c r="H24" s="97">
        <v>-54819</v>
      </c>
      <c r="I24" s="98">
        <f t="shared" si="3"/>
        <v>-3.4853845787039248E-2</v>
      </c>
      <c r="K24" s="100">
        <v>-40035.511531103533</v>
      </c>
      <c r="L24" s="95">
        <f t="shared" ref="L24" si="9">(B24/K24)</f>
        <v>1.1996849337789917</v>
      </c>
      <c r="M24" s="101">
        <f t="shared" si="4"/>
        <v>-2.4799392914939933E-2</v>
      </c>
    </row>
    <row r="25" spans="1:15" s="75" customFormat="1">
      <c r="A25" s="87" t="s">
        <v>159</v>
      </c>
      <c r="B25" s="91">
        <v>-150</v>
      </c>
      <c r="C25" s="89">
        <f>B25/$B$5</f>
        <v>-8.7338380327204514E-5</v>
      </c>
      <c r="D25" s="90">
        <v>-1257</v>
      </c>
      <c r="E25" s="89">
        <f t="shared" si="2"/>
        <v>-8.2523851165575536E-4</v>
      </c>
      <c r="F25" s="89">
        <f t="shared" si="5"/>
        <v>-0.88066825775656321</v>
      </c>
      <c r="H25" s="91">
        <v>-1156</v>
      </c>
      <c r="I25" s="89">
        <f t="shared" si="3"/>
        <v>-7.3498323081080225E-4</v>
      </c>
      <c r="K25" s="88">
        <v>0</v>
      </c>
      <c r="L25" s="95">
        <v>0</v>
      </c>
      <c r="M25" s="92">
        <f t="shared" si="4"/>
        <v>0</v>
      </c>
    </row>
    <row r="26" spans="1:15" s="75" customFormat="1" ht="15.75" thickBot="1">
      <c r="A26" s="122" t="s">
        <v>160</v>
      </c>
      <c r="B26" s="123">
        <f>SUM(B23:B25)</f>
        <v>150645</v>
      </c>
      <c r="C26" s="124">
        <f>B26/$B$5</f>
        <v>8.7713935362611489E-2</v>
      </c>
      <c r="D26" s="125">
        <f>SUM(D23:D25)</f>
        <v>158343</v>
      </c>
      <c r="E26" s="124">
        <f t="shared" si="2"/>
        <v>0.103954448409791</v>
      </c>
      <c r="F26" s="124">
        <f t="shared" si="5"/>
        <v>-4.8615979234951971E-2</v>
      </c>
      <c r="H26" s="123">
        <f>SUM(H23:H25)</f>
        <v>85055</v>
      </c>
      <c r="I26" s="124">
        <f t="shared" si="3"/>
        <v>5.4077853543782681E-2</v>
      </c>
      <c r="K26" s="126">
        <f>SUM(K23:K25)</f>
        <v>70943.414212000192</v>
      </c>
      <c r="L26" s="127">
        <f>(B26/K26)</f>
        <v>2.1234529191085669</v>
      </c>
      <c r="M26" s="127">
        <f t="shared" si="4"/>
        <v>4.3944826392536211E-2</v>
      </c>
    </row>
    <row r="27" spans="1:15" s="75" customFormat="1" ht="15.75" thickTop="1">
      <c r="A27" s="80"/>
      <c r="B27" s="128"/>
      <c r="C27" s="128"/>
      <c r="D27" s="128"/>
      <c r="E27" s="128"/>
      <c r="F27" s="128"/>
      <c r="H27" s="128"/>
      <c r="I27" s="128"/>
      <c r="K27" s="129"/>
      <c r="L27" s="129"/>
      <c r="M27" s="129"/>
    </row>
    <row r="28" spans="1:15" s="75" customFormat="1">
      <c r="A28" s="130" t="s">
        <v>161</v>
      </c>
      <c r="B28" s="131">
        <f>SUM(B15)+B30+B31</f>
        <v>234459</v>
      </c>
      <c r="C28" s="132">
        <f>B28/$B$5</f>
        <v>0.13651512875424027</v>
      </c>
      <c r="D28" s="133">
        <f>+D15+D30+D31</f>
        <v>237907</v>
      </c>
      <c r="E28" s="132">
        <f t="shared" si="2"/>
        <v>0.15618935448885107</v>
      </c>
      <c r="F28" s="132">
        <f t="shared" si="5"/>
        <v>-1.4493058211822266E-2</v>
      </c>
      <c r="H28" s="131">
        <v>218965</v>
      </c>
      <c r="I28" s="132">
        <f t="shared" si="3"/>
        <v>0.13921764977031775</v>
      </c>
      <c r="K28" s="134">
        <v>197683.17289200009</v>
      </c>
      <c r="L28" s="135">
        <f>(B28/K28)</f>
        <v>1.1860341807043515</v>
      </c>
      <c r="M28" s="135">
        <f t="shared" si="4"/>
        <v>0.12245185560853962</v>
      </c>
    </row>
    <row r="29" spans="1:15" s="75" customFormat="1">
      <c r="A29" s="80"/>
      <c r="B29" s="136"/>
      <c r="C29" s="137"/>
      <c r="D29" s="136"/>
      <c r="E29" s="137"/>
      <c r="H29" s="78"/>
      <c r="K29" s="78"/>
    </row>
    <row r="30" spans="1:15" s="75" customFormat="1" hidden="1">
      <c r="A30" s="75" t="s">
        <v>162</v>
      </c>
      <c r="B30" s="78">
        <v>45059</v>
      </c>
      <c r="D30" s="78">
        <v>41668</v>
      </c>
      <c r="E30" s="78"/>
      <c r="H30" s="78"/>
      <c r="K30" s="78"/>
    </row>
    <row r="31" spans="1:15" s="75" customFormat="1" hidden="1">
      <c r="A31" s="75" t="s">
        <v>163</v>
      </c>
      <c r="B31" s="78">
        <v>-8922</v>
      </c>
      <c r="D31" s="78">
        <v>-345</v>
      </c>
      <c r="H31" s="78"/>
      <c r="K31" s="78"/>
    </row>
    <row r="32" spans="1:15" s="75" customFormat="1">
      <c r="H32" s="78"/>
      <c r="K32" s="78"/>
    </row>
    <row r="33" spans="1:11" s="75" customFormat="1">
      <c r="B33" s="138"/>
      <c r="D33" s="138"/>
      <c r="H33" s="78"/>
      <c r="K33" s="78"/>
    </row>
    <row r="34" spans="1:11" s="75" customFormat="1">
      <c r="B34" s="138"/>
      <c r="D34" s="138"/>
      <c r="H34" s="78"/>
      <c r="K34" s="78"/>
    </row>
    <row r="35" spans="1:11" s="75" customFormat="1">
      <c r="B35" s="138"/>
      <c r="D35" s="138"/>
      <c r="H35" s="78"/>
      <c r="K35" s="78"/>
    </row>
    <row r="36" spans="1:11" s="75" customFormat="1" hidden="1">
      <c r="A36" s="139" t="s">
        <v>164</v>
      </c>
      <c r="B36" s="138"/>
      <c r="D36" s="138"/>
      <c r="H36" s="78"/>
      <c r="K36" s="78"/>
    </row>
    <row r="37" spans="1:11" s="75" customFormat="1" hidden="1">
      <c r="A37" s="75" t="s">
        <v>165</v>
      </c>
      <c r="B37" s="138" t="e">
        <f>+#REF!</f>
        <v>#REF!</v>
      </c>
      <c r="H37" s="78"/>
      <c r="K37" s="78"/>
    </row>
    <row r="38" spans="1:11" s="75" customFormat="1" hidden="1">
      <c r="A38" s="75" t="s">
        <v>166</v>
      </c>
      <c r="B38" s="138" t="e">
        <f>+#REF!</f>
        <v>#REF!</v>
      </c>
      <c r="H38" s="78"/>
      <c r="K38" s="78"/>
    </row>
    <row r="39" spans="1:11" s="75" customFormat="1" hidden="1">
      <c r="A39" s="139" t="s">
        <v>167</v>
      </c>
      <c r="B39" s="140" t="e">
        <f>+B37-B38</f>
        <v>#REF!</v>
      </c>
      <c r="H39" s="78"/>
      <c r="K39" s="78"/>
    </row>
    <row r="40" spans="1:11" s="75" customFormat="1" hidden="1">
      <c r="H40" s="78"/>
      <c r="K40" s="78"/>
    </row>
    <row r="41" spans="1:11" s="75" customFormat="1" hidden="1">
      <c r="A41" s="75" t="s">
        <v>168</v>
      </c>
      <c r="B41" s="141">
        <v>-2279</v>
      </c>
      <c r="H41" s="78"/>
      <c r="K41" s="78"/>
    </row>
    <row r="42" spans="1:11" s="75" customFormat="1" hidden="1">
      <c r="A42" s="75" t="s">
        <v>117</v>
      </c>
      <c r="B42" s="142">
        <v>-523</v>
      </c>
      <c r="E42" s="75">
        <f>644-994</f>
        <v>-350</v>
      </c>
      <c r="H42" s="78"/>
      <c r="K42" s="78"/>
    </row>
    <row r="43" spans="1:11" s="75" customFormat="1" hidden="1">
      <c r="A43" s="75" t="s">
        <v>169</v>
      </c>
      <c r="B43" s="142">
        <v>61670</v>
      </c>
      <c r="H43" s="78"/>
      <c r="K43" s="78"/>
    </row>
    <row r="44" spans="1:11" s="75" customFormat="1" hidden="1">
      <c r="A44" s="75" t="s">
        <v>170</v>
      </c>
      <c r="B44" s="142">
        <v>-16803</v>
      </c>
      <c r="H44" s="78"/>
      <c r="K44" s="78"/>
    </row>
    <row r="45" spans="1:11" s="75" customFormat="1" hidden="1">
      <c r="A45" s="75" t="s">
        <v>171</v>
      </c>
      <c r="B45" s="142">
        <v>11817</v>
      </c>
      <c r="H45" s="78"/>
      <c r="K45" s="78"/>
    </row>
    <row r="46" spans="1:11" s="75" customFormat="1" hidden="1">
      <c r="A46" s="75" t="s">
        <v>172</v>
      </c>
      <c r="B46" s="142">
        <v>-182</v>
      </c>
      <c r="H46" s="78"/>
      <c r="K46" s="78"/>
    </row>
    <row r="47" spans="1:11" s="75" customFormat="1" hidden="1">
      <c r="A47" s="75" t="s">
        <v>108</v>
      </c>
      <c r="B47" s="142">
        <v>-138</v>
      </c>
      <c r="H47" s="78"/>
      <c r="K47" s="78"/>
    </row>
    <row r="48" spans="1:11" s="75" customFormat="1" hidden="1">
      <c r="B48" s="143">
        <f>SUM(B41:B47)</f>
        <v>53562</v>
      </c>
      <c r="H48" s="78"/>
      <c r="K48" s="78"/>
    </row>
    <row r="49" spans="8:11" s="75" customFormat="1" hidden="1">
      <c r="H49" s="78"/>
      <c r="K49" s="78"/>
    </row>
    <row r="50" spans="8:11" s="75" customFormat="1">
      <c r="H50" s="78"/>
      <c r="K50" s="78"/>
    </row>
    <row r="51" spans="8:11" s="75" customFormat="1">
      <c r="H51" s="78"/>
      <c r="K51" s="78"/>
    </row>
    <row r="52" spans="8:11" s="75" customFormat="1">
      <c r="H52" s="78"/>
      <c r="K52" s="78"/>
    </row>
    <row r="53" spans="8:11" s="75" customFormat="1">
      <c r="H53" s="78"/>
      <c r="K53" s="78"/>
    </row>
    <row r="54" spans="8:11" s="75" customFormat="1">
      <c r="H54" s="78"/>
      <c r="K54" s="78"/>
    </row>
    <row r="55" spans="8:11" s="75" customFormat="1">
      <c r="H55" s="78"/>
      <c r="K55" s="78"/>
    </row>
    <row r="56" spans="8:11" s="75" customFormat="1">
      <c r="H56" s="78"/>
      <c r="K56" s="78"/>
    </row>
    <row r="57" spans="8:11" s="75" customFormat="1">
      <c r="H57" s="78"/>
      <c r="K57" s="78"/>
    </row>
    <row r="58" spans="8:11" s="75" customFormat="1">
      <c r="H58" s="78"/>
      <c r="K58" s="78"/>
    </row>
    <row r="59" spans="8:11" s="75" customFormat="1">
      <c r="H59" s="78"/>
      <c r="K59" s="78"/>
    </row>
    <row r="60" spans="8:11" s="75" customFormat="1">
      <c r="H60" s="78"/>
      <c r="K60" s="78"/>
    </row>
    <row r="61" spans="8:11" s="75" customFormat="1">
      <c r="H61" s="78"/>
      <c r="K61" s="78"/>
    </row>
    <row r="62" spans="8:11" s="75" customFormat="1">
      <c r="H62" s="78"/>
      <c r="K62" s="78"/>
    </row>
    <row r="63" spans="8:11" s="75" customFormat="1">
      <c r="H63" s="78"/>
      <c r="K63" s="78"/>
    </row>
    <row r="64" spans="8:11" s="75" customFormat="1">
      <c r="H64" s="78"/>
      <c r="K64" s="78"/>
    </row>
    <row r="65" spans="8:11" s="75" customFormat="1">
      <c r="H65" s="78"/>
      <c r="K65" s="78"/>
    </row>
    <row r="66" spans="8:11" s="75" customFormat="1">
      <c r="H66" s="78"/>
      <c r="K66" s="78"/>
    </row>
    <row r="67" spans="8:11" s="75" customFormat="1">
      <c r="H67" s="78"/>
      <c r="K67" s="78"/>
    </row>
    <row r="68" spans="8:11" s="75" customFormat="1">
      <c r="H68" s="78"/>
      <c r="K68" s="78"/>
    </row>
    <row r="69" spans="8:11" s="75" customFormat="1">
      <c r="H69" s="78"/>
      <c r="K69" s="78"/>
    </row>
    <row r="70" spans="8:11" s="75" customFormat="1">
      <c r="H70" s="78"/>
      <c r="K70" s="78"/>
    </row>
    <row r="71" spans="8:11" s="75" customFormat="1">
      <c r="H71" s="78"/>
      <c r="K71" s="78"/>
    </row>
    <row r="72" spans="8:11" s="75" customFormat="1">
      <c r="H72" s="78"/>
      <c r="K72" s="78"/>
    </row>
    <row r="73" spans="8:11" s="75" customFormat="1">
      <c r="H73" s="78"/>
      <c r="K73" s="78"/>
    </row>
    <row r="74" spans="8:11" s="75" customFormat="1">
      <c r="H74" s="78"/>
      <c r="K74" s="78"/>
    </row>
    <row r="75" spans="8:11" s="75" customFormat="1">
      <c r="H75" s="78"/>
      <c r="K75" s="78"/>
    </row>
    <row r="76" spans="8:11" s="75" customFormat="1">
      <c r="H76" s="78"/>
      <c r="K76" s="78"/>
    </row>
    <row r="77" spans="8:11" s="75" customFormat="1">
      <c r="H77" s="78"/>
      <c r="K77" s="78"/>
    </row>
    <row r="78" spans="8:11" s="75" customFormat="1">
      <c r="H78" s="78"/>
      <c r="K78" s="78"/>
    </row>
    <row r="79" spans="8:11" s="75" customFormat="1">
      <c r="H79" s="78"/>
      <c r="K79" s="78"/>
    </row>
    <row r="80" spans="8:11" s="75" customFormat="1">
      <c r="H80" s="78"/>
      <c r="K80" s="78"/>
    </row>
    <row r="81" spans="8:11" s="75" customFormat="1">
      <c r="H81" s="78"/>
      <c r="K81" s="78"/>
    </row>
    <row r="82" spans="8:11" s="75" customFormat="1">
      <c r="H82" s="78"/>
      <c r="K82" s="78"/>
    </row>
    <row r="83" spans="8:11" s="75" customFormat="1">
      <c r="H83" s="78"/>
      <c r="K83" s="78"/>
    </row>
    <row r="84" spans="8:11" s="75" customFormat="1">
      <c r="H84" s="78"/>
      <c r="K84" s="78"/>
    </row>
    <row r="85" spans="8:11" s="75" customFormat="1">
      <c r="H85" s="78"/>
      <c r="K85" s="78"/>
    </row>
    <row r="86" spans="8:11" s="75" customFormat="1">
      <c r="H86" s="78"/>
      <c r="K86" s="78"/>
    </row>
    <row r="87" spans="8:11" s="75" customFormat="1">
      <c r="H87" s="78"/>
      <c r="K87" s="78"/>
    </row>
    <row r="88" spans="8:11" s="75" customFormat="1">
      <c r="H88" s="78"/>
      <c r="K88" s="78"/>
    </row>
    <row r="89" spans="8:11" s="75" customFormat="1">
      <c r="H89" s="78"/>
      <c r="K89" s="78"/>
    </row>
    <row r="90" spans="8:11" s="75" customFormat="1">
      <c r="H90" s="78"/>
      <c r="K90" s="78"/>
    </row>
    <row r="91" spans="8:11" s="75" customFormat="1">
      <c r="H91" s="78"/>
      <c r="K91" s="78"/>
    </row>
    <row r="92" spans="8:11" s="75" customFormat="1">
      <c r="H92" s="78"/>
      <c r="K92" s="78"/>
    </row>
    <row r="93" spans="8:11" s="75" customFormat="1">
      <c r="H93" s="78"/>
      <c r="K93" s="78"/>
    </row>
    <row r="94" spans="8:11" s="75" customFormat="1">
      <c r="H94" s="78"/>
      <c r="K94" s="78"/>
    </row>
    <row r="95" spans="8:11" s="75" customFormat="1">
      <c r="H95" s="78"/>
      <c r="K95" s="78"/>
    </row>
    <row r="96" spans="8:11" s="75" customFormat="1">
      <c r="H96" s="78"/>
      <c r="K96" s="78"/>
    </row>
    <row r="97" spans="8:11" s="75" customFormat="1">
      <c r="H97" s="78"/>
      <c r="K97" s="78"/>
    </row>
    <row r="98" spans="8:11" s="75" customFormat="1">
      <c r="H98" s="78"/>
      <c r="K98" s="78"/>
    </row>
    <row r="99" spans="8:11" s="75" customFormat="1">
      <c r="H99" s="78"/>
      <c r="K99" s="78"/>
    </row>
    <row r="100" spans="8:11" s="75" customFormat="1">
      <c r="H100" s="78"/>
      <c r="K100" s="78"/>
    </row>
    <row r="101" spans="8:11" s="75" customFormat="1">
      <c r="H101" s="78"/>
      <c r="K101" s="78"/>
    </row>
    <row r="102" spans="8:11" s="75" customFormat="1">
      <c r="H102" s="78"/>
      <c r="K102" s="78"/>
    </row>
    <row r="103" spans="8:11" s="75" customFormat="1">
      <c r="H103" s="78"/>
      <c r="K103" s="78"/>
    </row>
    <row r="104" spans="8:11" s="75" customFormat="1">
      <c r="H104" s="78"/>
      <c r="K104" s="78"/>
    </row>
    <row r="105" spans="8:11" s="75" customFormat="1">
      <c r="H105" s="78"/>
      <c r="K105" s="78"/>
    </row>
    <row r="106" spans="8:11" s="75" customFormat="1">
      <c r="H106" s="78"/>
      <c r="K106" s="78"/>
    </row>
    <row r="107" spans="8:11" s="75" customFormat="1">
      <c r="H107" s="78"/>
      <c r="K107" s="78"/>
    </row>
    <row r="108" spans="8:11" s="75" customFormat="1">
      <c r="H108" s="78"/>
      <c r="K108" s="78"/>
    </row>
    <row r="109" spans="8:11" s="75" customFormat="1">
      <c r="H109" s="78"/>
      <c r="K109" s="78"/>
    </row>
    <row r="110" spans="8:11" s="75" customFormat="1">
      <c r="H110" s="78"/>
      <c r="K110" s="78"/>
    </row>
    <row r="111" spans="8:11" s="75" customFormat="1">
      <c r="H111" s="78"/>
      <c r="K111" s="78"/>
    </row>
    <row r="112" spans="8:11" s="75" customFormat="1">
      <c r="H112" s="78"/>
      <c r="K112" s="78"/>
    </row>
    <row r="113" spans="8:11" s="75" customFormat="1">
      <c r="H113" s="78"/>
      <c r="K113" s="78"/>
    </row>
    <row r="114" spans="8:11" s="75" customFormat="1">
      <c r="H114" s="78"/>
      <c r="K114" s="78"/>
    </row>
    <row r="115" spans="8:11" s="75" customFormat="1">
      <c r="H115" s="78"/>
      <c r="K115" s="78"/>
    </row>
    <row r="116" spans="8:11" s="75" customFormat="1">
      <c r="H116" s="78"/>
      <c r="K116" s="78"/>
    </row>
    <row r="117" spans="8:11" s="75" customFormat="1">
      <c r="H117" s="78"/>
      <c r="K117" s="78"/>
    </row>
    <row r="118" spans="8:11" s="75" customFormat="1">
      <c r="H118" s="78"/>
      <c r="K118" s="78"/>
    </row>
    <row r="119" spans="8:11" s="75" customFormat="1">
      <c r="H119" s="78"/>
      <c r="K119" s="78"/>
    </row>
    <row r="120" spans="8:11" s="75" customFormat="1">
      <c r="H120" s="78"/>
      <c r="K120" s="78"/>
    </row>
    <row r="121" spans="8:11" s="75" customFormat="1">
      <c r="H121" s="78"/>
      <c r="K121" s="78"/>
    </row>
    <row r="122" spans="8:11" s="75" customFormat="1">
      <c r="H122" s="78"/>
      <c r="K122" s="78"/>
    </row>
    <row r="123" spans="8:11" s="75" customFormat="1">
      <c r="H123" s="78"/>
      <c r="K123" s="78"/>
    </row>
    <row r="124" spans="8:11" s="75" customFormat="1">
      <c r="H124" s="78"/>
      <c r="K124" s="78"/>
    </row>
    <row r="125" spans="8:11" s="75" customFormat="1">
      <c r="H125" s="78"/>
      <c r="K125" s="78"/>
    </row>
    <row r="126" spans="8:11" s="75" customFormat="1">
      <c r="H126" s="78"/>
      <c r="K126" s="78"/>
    </row>
    <row r="127" spans="8:11" s="75" customFormat="1">
      <c r="H127" s="78"/>
      <c r="K127" s="78"/>
    </row>
    <row r="128" spans="8:11" s="75" customFormat="1">
      <c r="H128" s="78"/>
      <c r="K128" s="78"/>
    </row>
    <row r="129" spans="8:11" s="75" customFormat="1">
      <c r="H129" s="78"/>
      <c r="K129" s="78"/>
    </row>
    <row r="130" spans="8:11" s="75" customFormat="1">
      <c r="H130" s="78"/>
      <c r="K130" s="78"/>
    </row>
    <row r="131" spans="8:11" s="75" customFormat="1">
      <c r="H131" s="78"/>
      <c r="K131" s="78"/>
    </row>
    <row r="132" spans="8:11" s="75" customFormat="1">
      <c r="H132" s="78"/>
      <c r="K132" s="78"/>
    </row>
    <row r="133" spans="8:11" s="75" customFormat="1">
      <c r="H133" s="78"/>
      <c r="K133" s="78"/>
    </row>
    <row r="134" spans="8:11" s="75" customFormat="1">
      <c r="H134" s="78"/>
      <c r="K134" s="78"/>
    </row>
    <row r="135" spans="8:11" s="75" customFormat="1">
      <c r="H135" s="78"/>
      <c r="K135" s="78"/>
    </row>
    <row r="136" spans="8:11" s="75" customFormat="1">
      <c r="H136" s="78"/>
      <c r="K136" s="78"/>
    </row>
    <row r="137" spans="8:11" s="75" customFormat="1">
      <c r="H137" s="78"/>
      <c r="K137" s="78"/>
    </row>
    <row r="138" spans="8:11" s="75" customFormat="1">
      <c r="H138" s="78"/>
      <c r="K138" s="78"/>
    </row>
    <row r="139" spans="8:11" s="75" customFormat="1">
      <c r="H139" s="78"/>
      <c r="K139" s="78"/>
    </row>
    <row r="140" spans="8:11" s="75" customFormat="1">
      <c r="H140" s="78"/>
      <c r="K140" s="78"/>
    </row>
    <row r="141" spans="8:11" s="75" customFormat="1">
      <c r="H141" s="78"/>
      <c r="K141" s="78"/>
    </row>
    <row r="142" spans="8:11" s="75" customFormat="1">
      <c r="H142" s="78"/>
      <c r="K142" s="78"/>
    </row>
    <row r="143" spans="8:11" s="75" customFormat="1">
      <c r="H143" s="78"/>
      <c r="K143" s="78"/>
    </row>
    <row r="144" spans="8:11" s="75" customFormat="1">
      <c r="H144" s="78"/>
      <c r="K144" s="78"/>
    </row>
    <row r="145" spans="8:11" s="75" customFormat="1">
      <c r="H145" s="78"/>
      <c r="K145" s="78"/>
    </row>
    <row r="146" spans="8:11" s="75" customFormat="1">
      <c r="H146" s="78"/>
      <c r="K146" s="78"/>
    </row>
    <row r="147" spans="8:11" s="75" customFormat="1">
      <c r="H147" s="78"/>
      <c r="K147" s="78"/>
    </row>
    <row r="148" spans="8:11" s="75" customFormat="1">
      <c r="H148" s="78"/>
      <c r="K148" s="78"/>
    </row>
    <row r="149" spans="8:11" s="75" customFormat="1">
      <c r="H149" s="78"/>
      <c r="K149" s="78"/>
    </row>
    <row r="150" spans="8:11" s="75" customFormat="1">
      <c r="H150" s="78"/>
      <c r="K150" s="78"/>
    </row>
    <row r="151" spans="8:11" s="75" customFormat="1">
      <c r="H151" s="78"/>
      <c r="K151" s="78"/>
    </row>
    <row r="152" spans="8:11" s="75" customFormat="1">
      <c r="H152" s="78"/>
      <c r="K152" s="78"/>
    </row>
    <row r="153" spans="8:11" s="75" customFormat="1">
      <c r="H153" s="78"/>
      <c r="K153" s="78"/>
    </row>
    <row r="154" spans="8:11" s="75" customFormat="1">
      <c r="H154" s="78"/>
      <c r="K154" s="78"/>
    </row>
    <row r="155" spans="8:11" s="75" customFormat="1">
      <c r="H155" s="78"/>
      <c r="K155" s="78"/>
    </row>
    <row r="156" spans="8:11" s="75" customFormat="1">
      <c r="H156" s="78"/>
      <c r="K156" s="78"/>
    </row>
    <row r="157" spans="8:11" s="75" customFormat="1">
      <c r="H157" s="78"/>
      <c r="K157" s="78"/>
    </row>
    <row r="158" spans="8:11" s="75" customFormat="1">
      <c r="H158" s="78"/>
      <c r="K158" s="78"/>
    </row>
    <row r="159" spans="8:11" s="75" customFormat="1">
      <c r="H159" s="78"/>
      <c r="K159" s="78"/>
    </row>
    <row r="160" spans="8:11" s="75" customFormat="1">
      <c r="H160" s="78"/>
      <c r="K160" s="78"/>
    </row>
    <row r="161" spans="8:11" s="75" customFormat="1">
      <c r="H161" s="78"/>
      <c r="K161" s="78"/>
    </row>
    <row r="162" spans="8:11" s="75" customFormat="1">
      <c r="H162" s="78"/>
      <c r="K162" s="78"/>
    </row>
    <row r="163" spans="8:11" s="75" customFormat="1">
      <c r="H163" s="78"/>
      <c r="K163" s="78"/>
    </row>
    <row r="164" spans="8:11" s="75" customFormat="1">
      <c r="H164" s="78"/>
      <c r="K164" s="78"/>
    </row>
    <row r="165" spans="8:11" s="75" customFormat="1">
      <c r="H165" s="78"/>
      <c r="K165" s="78"/>
    </row>
    <row r="166" spans="8:11" s="75" customFormat="1">
      <c r="H166" s="78"/>
      <c r="K166" s="78"/>
    </row>
    <row r="167" spans="8:11" s="75" customFormat="1">
      <c r="H167" s="78"/>
      <c r="K167" s="78"/>
    </row>
    <row r="168" spans="8:11" s="75" customFormat="1">
      <c r="H168" s="78"/>
      <c r="K168" s="78"/>
    </row>
    <row r="169" spans="8:11" s="75" customFormat="1">
      <c r="H169" s="78"/>
      <c r="K169" s="78"/>
    </row>
    <row r="170" spans="8:11" s="75" customFormat="1">
      <c r="H170" s="78"/>
      <c r="K170" s="78"/>
    </row>
    <row r="171" spans="8:11" s="75" customFormat="1">
      <c r="H171" s="78"/>
      <c r="K171" s="78"/>
    </row>
  </sheetData>
  <mergeCells count="3">
    <mergeCell ref="B3:F3"/>
    <mergeCell ref="H3:I3"/>
    <mergeCell ref="K3:M3"/>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6"/>
  <sheetViews>
    <sheetView showGridLines="0" zoomScale="90" zoomScaleNormal="90" workbookViewId="0">
      <pane xSplit="3" ySplit="3" topLeftCell="D27" activePane="bottomRight" state="frozen"/>
      <selection activeCell="C41" sqref="C41:F45"/>
      <selection pane="topRight" activeCell="C41" sqref="C41:F45"/>
      <selection pane="bottomLeft" activeCell="C41" sqref="C41:F45"/>
      <selection pane="bottomRight" activeCell="C41" sqref="C41:F45"/>
    </sheetView>
  </sheetViews>
  <sheetFormatPr baseColWidth="10" defaultRowHeight="15"/>
  <cols>
    <col min="1" max="1" width="0" style="194" hidden="1" customWidth="1"/>
    <col min="2" max="2" width="19" style="194" hidden="1" customWidth="1"/>
    <col min="3" max="3" width="27.5703125" style="194" customWidth="1"/>
    <col min="4" max="4" width="11" style="194" customWidth="1"/>
    <col min="5" max="5" width="11.140625" style="144" customWidth="1"/>
    <col min="6" max="6" width="11.28515625" style="144" customWidth="1"/>
    <col min="7" max="7" width="11.42578125" style="194"/>
    <col min="8" max="8" width="9" style="144" customWidth="1"/>
    <col min="9" max="9" width="22" style="194" customWidth="1"/>
    <col min="10" max="10" width="10.5703125" style="144" customWidth="1"/>
    <col min="11" max="11" width="29.28515625" style="194" customWidth="1"/>
    <col min="12" max="12" width="9.28515625" style="144" customWidth="1"/>
    <col min="13" max="14" width="11.42578125" style="144" customWidth="1"/>
    <col min="15" max="15" width="11.42578125" style="144"/>
    <col min="16" max="16384" width="11.42578125" style="194"/>
  </cols>
  <sheetData>
    <row r="1" spans="1:15" s="188" customFormat="1" ht="23.25">
      <c r="C1" s="189" t="s">
        <v>131</v>
      </c>
      <c r="D1" s="190"/>
      <c r="E1" s="78"/>
      <c r="F1" s="358" t="s">
        <v>261</v>
      </c>
      <c r="H1" s="78"/>
      <c r="J1" s="78"/>
      <c r="L1" s="78"/>
      <c r="M1" s="78"/>
      <c r="N1" s="78"/>
      <c r="O1" s="78"/>
    </row>
    <row r="2" spans="1:15" s="188" customFormat="1" ht="15.75" customHeight="1">
      <c r="C2" s="190"/>
      <c r="D2" s="191"/>
      <c r="E2" s="192"/>
      <c r="F2" s="193"/>
      <c r="H2" s="78"/>
      <c r="J2" s="78"/>
      <c r="L2" s="78"/>
      <c r="M2" s="78"/>
      <c r="N2" s="78"/>
      <c r="O2" s="78"/>
    </row>
    <row r="3" spans="1:15" ht="27" customHeight="1">
      <c r="C3" s="195" t="s">
        <v>132</v>
      </c>
      <c r="D3" s="196" t="s">
        <v>188</v>
      </c>
      <c r="E3" s="196" t="s">
        <v>189</v>
      </c>
      <c r="F3" s="197" t="s">
        <v>115</v>
      </c>
      <c r="G3" s="411" t="s">
        <v>190</v>
      </c>
      <c r="H3" s="412"/>
      <c r="I3" s="413" t="s">
        <v>191</v>
      </c>
      <c r="J3" s="414"/>
      <c r="K3" s="412" t="s">
        <v>119</v>
      </c>
      <c r="L3" s="415"/>
    </row>
    <row r="4" spans="1:15" s="188" customFormat="1">
      <c r="A4" s="198" t="e">
        <f>+B4-#REF!</f>
        <v>#REF!</v>
      </c>
      <c r="B4" s="188">
        <v>534268</v>
      </c>
      <c r="C4" s="199" t="s">
        <v>140</v>
      </c>
      <c r="D4" s="200">
        <v>1523196</v>
      </c>
      <c r="E4" s="201">
        <v>1572825</v>
      </c>
      <c r="F4" s="202">
        <f>+D4-E4</f>
        <v>-49629</v>
      </c>
      <c r="G4" s="167"/>
      <c r="H4" s="150"/>
      <c r="I4" s="203" t="s">
        <v>192</v>
      </c>
      <c r="J4" s="169">
        <v>-4712.759</v>
      </c>
      <c r="K4" s="204" t="s">
        <v>193</v>
      </c>
      <c r="L4" s="162">
        <v>1809.07205</v>
      </c>
      <c r="M4" s="78">
        <f>SUM(G4:L7)</f>
        <v>-49628.679120850808</v>
      </c>
      <c r="N4" s="78">
        <f>+F4-M4</f>
        <v>-0.32087914919247851</v>
      </c>
      <c r="O4" s="78"/>
    </row>
    <row r="5" spans="1:15" s="188" customFormat="1">
      <c r="A5" s="198"/>
      <c r="C5" s="199"/>
      <c r="D5" s="200"/>
      <c r="E5" s="201"/>
      <c r="F5" s="202"/>
      <c r="G5" s="145"/>
      <c r="H5" s="146"/>
      <c r="I5" s="203" t="s">
        <v>194</v>
      </c>
      <c r="J5" s="169">
        <v>-2193.4810000000002</v>
      </c>
      <c r="K5" s="204" t="s">
        <v>183</v>
      </c>
      <c r="L5" s="162">
        <v>-36443.713170850802</v>
      </c>
      <c r="M5" s="78"/>
      <c r="N5" s="78"/>
      <c r="O5" s="78"/>
    </row>
    <row r="6" spans="1:15" s="188" customFormat="1">
      <c r="A6" s="198"/>
      <c r="C6" s="199"/>
      <c r="D6" s="200"/>
      <c r="E6" s="201"/>
      <c r="F6" s="202"/>
      <c r="G6" s="145"/>
      <c r="H6" s="146"/>
      <c r="I6" s="203" t="s">
        <v>195</v>
      </c>
      <c r="J6" s="169">
        <v>-9124.7980000000007</v>
      </c>
      <c r="K6" s="204" t="s">
        <v>196</v>
      </c>
      <c r="L6" s="162">
        <v>1100</v>
      </c>
      <c r="M6" s="78"/>
      <c r="N6" s="78"/>
      <c r="O6" s="78"/>
    </row>
    <row r="7" spans="1:15" s="188" customFormat="1">
      <c r="A7" s="198"/>
      <c r="C7" s="205"/>
      <c r="D7" s="206"/>
      <c r="E7" s="207"/>
      <c r="F7" s="208"/>
      <c r="G7" s="147"/>
      <c r="H7" s="148"/>
      <c r="I7" s="209"/>
      <c r="J7" s="170"/>
      <c r="K7" s="210" t="s">
        <v>119</v>
      </c>
      <c r="L7" s="163">
        <v>-63</v>
      </c>
      <c r="M7" s="78"/>
      <c r="N7" s="78"/>
      <c r="O7" s="78"/>
    </row>
    <row r="8" spans="1:15" s="188" customFormat="1">
      <c r="A8" s="198" t="e">
        <f>+B8-#REF!</f>
        <v>#REF!</v>
      </c>
      <c r="B8" s="188">
        <v>-308349</v>
      </c>
      <c r="C8" s="211" t="s">
        <v>141</v>
      </c>
      <c r="D8" s="212">
        <v>-840384</v>
      </c>
      <c r="E8" s="213">
        <v>-875730</v>
      </c>
      <c r="F8" s="214">
        <f t="shared" ref="F8:F56" si="0">+D8-E8</f>
        <v>35346</v>
      </c>
      <c r="G8" s="215" t="s">
        <v>197</v>
      </c>
      <c r="H8" s="149">
        <f>-3662.18599308+141.137415</f>
        <v>-3521.04857808</v>
      </c>
      <c r="I8" s="216" t="s">
        <v>198</v>
      </c>
      <c r="J8" s="171">
        <v>8768.8373919999995</v>
      </c>
      <c r="K8" s="217" t="s">
        <v>199</v>
      </c>
      <c r="L8" s="164">
        <v>-4.9333644699999999</v>
      </c>
      <c r="M8" s="78">
        <f>SUM(G8:L10)</f>
        <v>35346.223880101301</v>
      </c>
      <c r="N8" s="78">
        <f>+F8-M8</f>
        <v>-0.22388010130089242</v>
      </c>
      <c r="O8" s="78"/>
    </row>
    <row r="9" spans="1:15" s="188" customFormat="1">
      <c r="A9" s="198"/>
      <c r="C9" s="218"/>
      <c r="D9" s="219"/>
      <c r="E9" s="220"/>
      <c r="F9" s="221"/>
      <c r="G9" s="222"/>
      <c r="H9" s="146"/>
      <c r="I9" s="203" t="s">
        <v>200</v>
      </c>
      <c r="J9" s="169">
        <f>-J43</f>
        <v>1342.99093758</v>
      </c>
      <c r="K9" s="204" t="s">
        <v>183</v>
      </c>
      <c r="L9" s="162">
        <v>28170.377493071301</v>
      </c>
      <c r="M9" s="78"/>
      <c r="N9" s="78"/>
      <c r="O9" s="78"/>
    </row>
    <row r="10" spans="1:15" s="188" customFormat="1">
      <c r="A10" s="198"/>
      <c r="C10" s="218"/>
      <c r="D10" s="219"/>
      <c r="E10" s="220"/>
      <c r="F10" s="221"/>
      <c r="G10" s="222"/>
      <c r="H10" s="146"/>
      <c r="I10" s="203"/>
      <c r="J10" s="169"/>
      <c r="K10" s="204" t="s">
        <v>119</v>
      </c>
      <c r="L10" s="162">
        <v>590</v>
      </c>
      <c r="M10" s="78"/>
      <c r="N10" s="78"/>
      <c r="O10" s="78"/>
    </row>
    <row r="11" spans="1:15" s="188" customFormat="1">
      <c r="C11" s="223" t="s">
        <v>142</v>
      </c>
      <c r="D11" s="224">
        <f>SUM(D4:D8)</f>
        <v>682812</v>
      </c>
      <c r="E11" s="225">
        <f>SUM(E4:E8)</f>
        <v>697095</v>
      </c>
      <c r="F11" s="226">
        <f t="shared" si="0"/>
        <v>-14283</v>
      </c>
      <c r="G11" s="227"/>
      <c r="H11" s="228">
        <f>SUM(H4:H10)</f>
        <v>-3521.04857808</v>
      </c>
      <c r="I11" s="229"/>
      <c r="J11" s="230">
        <f>SUM(J4:J10)</f>
        <v>-5919.2096704200012</v>
      </c>
      <c r="K11" s="231"/>
      <c r="L11" s="232">
        <f>SUM(L4:L10)</f>
        <v>-4842.1969922495009</v>
      </c>
      <c r="M11" s="78">
        <f>SUM(H11:L11)</f>
        <v>-14282.455240749503</v>
      </c>
      <c r="N11" s="78">
        <f>+F11-M11</f>
        <v>-0.54475925049700891</v>
      </c>
      <c r="O11" s="78"/>
    </row>
    <row r="12" spans="1:15" s="188" customFormat="1">
      <c r="A12" s="198" t="e">
        <f>+B12-#REF!</f>
        <v>#REF!</v>
      </c>
      <c r="B12" s="188">
        <v>-27356</v>
      </c>
      <c r="C12" s="233" t="s">
        <v>143</v>
      </c>
      <c r="D12" s="234">
        <v>-84899</v>
      </c>
      <c r="E12" s="235">
        <v>-103109</v>
      </c>
      <c r="F12" s="236">
        <f t="shared" si="0"/>
        <v>18210</v>
      </c>
      <c r="G12" s="237" t="s">
        <v>201</v>
      </c>
      <c r="H12" s="150">
        <v>19622.642963999999</v>
      </c>
      <c r="I12" s="238" t="s">
        <v>202</v>
      </c>
      <c r="J12" s="168">
        <v>-327.92393800000002</v>
      </c>
      <c r="K12" s="239" t="s">
        <v>199</v>
      </c>
      <c r="L12" s="165">
        <f>829.682656-1400</f>
        <v>-570.31734400000005</v>
      </c>
      <c r="M12" s="78">
        <f>SUM(G12:L16)</f>
        <v>18209.687534879929</v>
      </c>
      <c r="N12" s="78">
        <f>+F12-M12</f>
        <v>0.31246512007055571</v>
      </c>
      <c r="O12" s="78"/>
    </row>
    <row r="13" spans="1:15" s="188" customFormat="1">
      <c r="A13" s="198"/>
      <c r="C13" s="218"/>
      <c r="D13" s="219"/>
      <c r="E13" s="220"/>
      <c r="F13" s="221"/>
      <c r="G13" s="240" t="s">
        <v>203</v>
      </c>
      <c r="H13" s="146">
        <f>-599.395+57</f>
        <v>-542.39499999999998</v>
      </c>
      <c r="I13" s="203" t="s">
        <v>204</v>
      </c>
      <c r="J13" s="169">
        <v>1070</v>
      </c>
      <c r="K13" s="204" t="s">
        <v>183</v>
      </c>
      <c r="L13" s="162">
        <v>1157.2160108799301</v>
      </c>
      <c r="M13" s="78"/>
      <c r="N13" s="78"/>
      <c r="O13" s="78"/>
    </row>
    <row r="14" spans="1:15" s="188" customFormat="1">
      <c r="A14" s="198"/>
      <c r="C14" s="218"/>
      <c r="D14" s="219"/>
      <c r="E14" s="220"/>
      <c r="F14" s="221"/>
      <c r="G14" s="240"/>
      <c r="H14" s="146"/>
      <c r="I14" s="203"/>
      <c r="J14" s="169"/>
      <c r="K14" s="204" t="s">
        <v>205</v>
      </c>
      <c r="L14" s="162">
        <v>1400</v>
      </c>
      <c r="M14" s="78"/>
      <c r="N14" s="78"/>
      <c r="O14" s="78"/>
    </row>
    <row r="15" spans="1:15" s="188" customFormat="1">
      <c r="A15" s="198"/>
      <c r="C15" s="218"/>
      <c r="D15" s="219"/>
      <c r="E15" s="220"/>
      <c r="F15" s="221"/>
      <c r="G15" s="240"/>
      <c r="H15" s="146"/>
      <c r="I15" s="203"/>
      <c r="J15" s="169"/>
      <c r="K15" s="204" t="s">
        <v>206</v>
      </c>
      <c r="L15" s="162">
        <f>-2615.371861-704.163297</f>
        <v>-3319.5351580000001</v>
      </c>
      <c r="M15" s="78"/>
      <c r="N15" s="78"/>
      <c r="O15" s="78"/>
    </row>
    <row r="16" spans="1:15" s="188" customFormat="1">
      <c r="A16" s="198"/>
      <c r="C16" s="241"/>
      <c r="D16" s="242"/>
      <c r="E16" s="243"/>
      <c r="F16" s="244"/>
      <c r="G16" s="245"/>
      <c r="H16" s="148"/>
      <c r="I16" s="209"/>
      <c r="J16" s="170"/>
      <c r="K16" s="210" t="s">
        <v>119</v>
      </c>
      <c r="L16" s="163">
        <v>-280</v>
      </c>
      <c r="M16" s="78"/>
      <c r="N16" s="78"/>
      <c r="O16" s="78"/>
    </row>
    <row r="17" spans="1:15" s="188" customFormat="1">
      <c r="A17" s="198" t="e">
        <f>+B17-#REF!</f>
        <v>#REF!</v>
      </c>
      <c r="B17" s="102">
        <v>-129555</v>
      </c>
      <c r="C17" s="211" t="s">
        <v>144</v>
      </c>
      <c r="D17" s="212">
        <v>-376716</v>
      </c>
      <c r="E17" s="213">
        <v>-400920</v>
      </c>
      <c r="F17" s="214">
        <f t="shared" si="0"/>
        <v>24204</v>
      </c>
      <c r="G17" s="246" t="s">
        <v>203</v>
      </c>
      <c r="H17" s="149">
        <f>15678.00621421-17600.35156709</f>
        <v>-1922.3453528800019</v>
      </c>
      <c r="I17" s="216" t="s">
        <v>207</v>
      </c>
      <c r="J17" s="171">
        <f>-J4</f>
        <v>4712.759</v>
      </c>
      <c r="K17" s="217" t="s">
        <v>199</v>
      </c>
      <c r="L17" s="164">
        <v>-663.28727100000003</v>
      </c>
      <c r="M17" s="78">
        <f>SUM(G17:L22)</f>
        <v>24203.788672989685</v>
      </c>
      <c r="N17" s="151">
        <f>+F17-M17</f>
        <v>0.21132701031456236</v>
      </c>
      <c r="O17" s="78"/>
    </row>
    <row r="18" spans="1:15" s="188" customFormat="1">
      <c r="A18" s="198"/>
      <c r="B18" s="102"/>
      <c r="C18" s="218"/>
      <c r="D18" s="219"/>
      <c r="E18" s="220"/>
      <c r="F18" s="221"/>
      <c r="G18" s="240"/>
      <c r="H18" s="146"/>
      <c r="I18" s="203" t="s">
        <v>194</v>
      </c>
      <c r="J18" s="169">
        <f>-J5</f>
        <v>2193.4810000000002</v>
      </c>
      <c r="K18" s="204" t="s">
        <v>208</v>
      </c>
      <c r="L18" s="162">
        <v>5485.6333198696902</v>
      </c>
      <c r="M18" s="78"/>
      <c r="N18" s="78"/>
      <c r="O18" s="78"/>
    </row>
    <row r="19" spans="1:15" s="188" customFormat="1">
      <c r="A19" s="198"/>
      <c r="B19" s="102"/>
      <c r="C19" s="218"/>
      <c r="D19" s="219"/>
      <c r="E19" s="220"/>
      <c r="F19" s="221"/>
      <c r="G19" s="240"/>
      <c r="H19" s="146"/>
      <c r="I19" s="203" t="s">
        <v>209</v>
      </c>
      <c r="J19" s="169">
        <f>-J6</f>
        <v>9124.7980000000007</v>
      </c>
      <c r="K19" s="204" t="s">
        <v>210</v>
      </c>
      <c r="L19" s="162">
        <f>12662.009056+4969.692573</f>
        <v>17631.701629000003</v>
      </c>
      <c r="M19" s="78"/>
      <c r="N19" s="78"/>
      <c r="O19" s="78"/>
    </row>
    <row r="20" spans="1:15" s="188" customFormat="1">
      <c r="A20" s="198"/>
      <c r="B20" s="102"/>
      <c r="C20" s="218"/>
      <c r="D20" s="219"/>
      <c r="E20" s="220"/>
      <c r="F20" s="221"/>
      <c r="G20" s="240"/>
      <c r="H20" s="146"/>
      <c r="I20" s="203" t="s">
        <v>202</v>
      </c>
      <c r="J20" s="169">
        <v>-1018.1142599999999</v>
      </c>
      <c r="K20" s="204" t="s">
        <v>206</v>
      </c>
      <c r="L20" s="162">
        <v>-1036</v>
      </c>
      <c r="M20" s="78"/>
      <c r="N20" s="78"/>
      <c r="O20" s="78"/>
    </row>
    <row r="21" spans="1:15" s="188" customFormat="1">
      <c r="A21" s="198"/>
      <c r="B21" s="102"/>
      <c r="C21" s="218"/>
      <c r="D21" s="219"/>
      <c r="E21" s="220"/>
      <c r="F21" s="221"/>
      <c r="G21" s="240"/>
      <c r="H21" s="146"/>
      <c r="I21" s="203" t="s">
        <v>211</v>
      </c>
      <c r="J21" s="169">
        <f>-J13</f>
        <v>-1070</v>
      </c>
      <c r="K21" s="204" t="s">
        <v>119</v>
      </c>
      <c r="L21" s="162">
        <v>-466</v>
      </c>
      <c r="M21" s="78"/>
      <c r="N21" s="78"/>
      <c r="O21" s="78"/>
    </row>
    <row r="22" spans="1:15" s="188" customFormat="1">
      <c r="A22" s="198"/>
      <c r="B22" s="102"/>
      <c r="C22" s="241"/>
      <c r="D22" s="242"/>
      <c r="E22" s="243"/>
      <c r="F22" s="244"/>
      <c r="G22" s="245"/>
      <c r="H22" s="148"/>
      <c r="I22" s="209" t="s">
        <v>212</v>
      </c>
      <c r="J22" s="170">
        <f>-J8</f>
        <v>-8768.8373919999995</v>
      </c>
      <c r="K22" s="210"/>
      <c r="L22" s="163"/>
      <c r="M22" s="78"/>
      <c r="N22" s="78"/>
      <c r="O22" s="78"/>
    </row>
    <row r="23" spans="1:15" s="188" customFormat="1">
      <c r="A23" s="198" t="e">
        <f>+B23-#REF!</f>
        <v>#REF!</v>
      </c>
      <c r="B23" s="188">
        <v>-10180</v>
      </c>
      <c r="C23" s="211" t="s">
        <v>145</v>
      </c>
      <c r="D23" s="212">
        <v>-29293</v>
      </c>
      <c r="E23" s="213">
        <v>-29371</v>
      </c>
      <c r="F23" s="214">
        <f t="shared" si="0"/>
        <v>78</v>
      </c>
      <c r="G23" s="246" t="s">
        <v>203</v>
      </c>
      <c r="H23" s="149">
        <v>-34.502456000000002</v>
      </c>
      <c r="I23" s="216" t="s">
        <v>202</v>
      </c>
      <c r="J23" s="171">
        <v>-122.368432</v>
      </c>
      <c r="K23" s="217" t="s">
        <v>199</v>
      </c>
      <c r="L23" s="164">
        <v>-528.17927599999996</v>
      </c>
      <c r="M23" s="78">
        <f>SUM(G23:L26)</f>
        <v>78.118296450019898</v>
      </c>
      <c r="N23" s="78">
        <f>+F23-M23</f>
        <v>-0.11829645001989775</v>
      </c>
      <c r="O23" s="78"/>
    </row>
    <row r="24" spans="1:15" s="188" customFormat="1">
      <c r="A24" s="198"/>
      <c r="C24" s="218"/>
      <c r="D24" s="219"/>
      <c r="E24" s="220"/>
      <c r="F24" s="221"/>
      <c r="G24" s="240"/>
      <c r="H24" s="146"/>
      <c r="I24" s="203"/>
      <c r="J24" s="169"/>
      <c r="K24" s="204" t="s">
        <v>208</v>
      </c>
      <c r="L24" s="162">
        <v>1875.4580354500199</v>
      </c>
      <c r="M24" s="78"/>
      <c r="N24" s="78"/>
      <c r="O24" s="78"/>
    </row>
    <row r="25" spans="1:15" s="188" customFormat="1">
      <c r="A25" s="198"/>
      <c r="C25" s="218"/>
      <c r="D25" s="219"/>
      <c r="E25" s="220"/>
      <c r="F25" s="221"/>
      <c r="G25" s="240"/>
      <c r="H25" s="146"/>
      <c r="I25" s="203"/>
      <c r="J25" s="169"/>
      <c r="K25" s="204" t="s">
        <v>206</v>
      </c>
      <c r="L25" s="162">
        <v>-1052.289575</v>
      </c>
      <c r="M25" s="78"/>
      <c r="N25" s="78"/>
      <c r="O25" s="78"/>
    </row>
    <row r="26" spans="1:15" s="188" customFormat="1">
      <c r="A26" s="198"/>
      <c r="C26" s="241"/>
      <c r="D26" s="242"/>
      <c r="E26" s="243"/>
      <c r="F26" s="244"/>
      <c r="G26" s="245"/>
      <c r="H26" s="148"/>
      <c r="I26" s="209"/>
      <c r="J26" s="170"/>
      <c r="K26" s="210" t="s">
        <v>119</v>
      </c>
      <c r="L26" s="163">
        <v>-60</v>
      </c>
      <c r="M26" s="78"/>
      <c r="N26" s="78"/>
      <c r="O26" s="78"/>
    </row>
    <row r="27" spans="1:15" s="188" customFormat="1">
      <c r="A27" s="198" t="e">
        <f>+B27-#REF!</f>
        <v>#REF!</v>
      </c>
      <c r="B27" s="78">
        <v>2467</v>
      </c>
      <c r="C27" s="211" t="s">
        <v>146</v>
      </c>
      <c r="D27" s="212">
        <v>1062</v>
      </c>
      <c r="E27" s="213">
        <v>0</v>
      </c>
      <c r="F27" s="214">
        <f t="shared" si="0"/>
        <v>1062</v>
      </c>
      <c r="G27" s="215"/>
      <c r="H27" s="149"/>
      <c r="I27" s="216" t="s">
        <v>213</v>
      </c>
      <c r="J27" s="171">
        <v>2133.4212546099998</v>
      </c>
      <c r="K27" s="217"/>
      <c r="L27" s="164"/>
      <c r="M27" s="78">
        <f>SUM(G27:L28)</f>
        <v>1061.6001702999997</v>
      </c>
      <c r="N27" s="78">
        <f>+F27-M27</f>
        <v>0.39982970000028217</v>
      </c>
      <c r="O27" s="78"/>
    </row>
    <row r="28" spans="1:15" s="188" customFormat="1">
      <c r="A28" s="198"/>
      <c r="B28" s="78"/>
      <c r="C28" s="241"/>
      <c r="D28" s="242"/>
      <c r="E28" s="243"/>
      <c r="F28" s="244"/>
      <c r="G28" s="247"/>
      <c r="H28" s="148"/>
      <c r="I28" s="209" t="s">
        <v>214</v>
      </c>
      <c r="J28" s="170">
        <v>-1071.8210843100001</v>
      </c>
      <c r="K28" s="210"/>
      <c r="L28" s="163"/>
      <c r="M28" s="78"/>
      <c r="N28" s="78"/>
      <c r="O28" s="78"/>
    </row>
    <row r="29" spans="1:15" s="188" customFormat="1">
      <c r="A29" s="198" t="e">
        <f>+B29-#REF!</f>
        <v>#REF!</v>
      </c>
      <c r="B29" s="188">
        <v>326</v>
      </c>
      <c r="C29" s="211" t="s">
        <v>147</v>
      </c>
      <c r="D29" s="212">
        <f>1813+1805</f>
        <v>3618</v>
      </c>
      <c r="E29" s="213">
        <v>0</v>
      </c>
      <c r="F29" s="214">
        <f t="shared" si="0"/>
        <v>3618</v>
      </c>
      <c r="G29" s="248"/>
      <c r="H29" s="149"/>
      <c r="I29" s="216" t="s">
        <v>202</v>
      </c>
      <c r="J29" s="171">
        <v>402.481764</v>
      </c>
      <c r="K29" s="217" t="s">
        <v>215</v>
      </c>
      <c r="L29" s="164">
        <v>1588.9593910000001</v>
      </c>
      <c r="M29" s="78">
        <f>SUM(G29:L31)</f>
        <v>3617.8536883300003</v>
      </c>
      <c r="N29" s="78">
        <f>+F29-M29</f>
        <v>0.14631166999970446</v>
      </c>
      <c r="O29" s="78"/>
    </row>
    <row r="30" spans="1:15" s="188" customFormat="1">
      <c r="C30" s="218"/>
      <c r="D30" s="219"/>
      <c r="E30" s="220"/>
      <c r="F30" s="221"/>
      <c r="G30" s="249"/>
      <c r="H30" s="146"/>
      <c r="I30" s="203" t="s">
        <v>262</v>
      </c>
      <c r="J30" s="169">
        <f>-J44</f>
        <v>1805</v>
      </c>
      <c r="K30" s="204"/>
      <c r="L30" s="162"/>
      <c r="M30" s="78"/>
      <c r="N30" s="78"/>
      <c r="O30" s="78"/>
    </row>
    <row r="31" spans="1:15" s="188" customFormat="1">
      <c r="C31" s="241"/>
      <c r="D31" s="242"/>
      <c r="E31" s="243"/>
      <c r="F31" s="244"/>
      <c r="G31" s="250"/>
      <c r="H31" s="148"/>
      <c r="I31" s="209" t="s">
        <v>216</v>
      </c>
      <c r="J31" s="170">
        <f>-1768.58746667+1077</f>
        <v>-691.58746666999991</v>
      </c>
      <c r="K31" s="210" t="s">
        <v>119</v>
      </c>
      <c r="L31" s="163">
        <v>513</v>
      </c>
      <c r="M31" s="78"/>
      <c r="N31" s="78"/>
      <c r="O31" s="78"/>
    </row>
    <row r="32" spans="1:15" s="188" customFormat="1">
      <c r="C32" s="251" t="s">
        <v>149</v>
      </c>
      <c r="D32" s="252">
        <f>SUM(D12:D29)</f>
        <v>-486228</v>
      </c>
      <c r="E32" s="253">
        <f>SUM(E12:E29)</f>
        <v>-533400</v>
      </c>
      <c r="F32" s="254">
        <f t="shared" si="0"/>
        <v>47172</v>
      </c>
      <c r="G32" s="255"/>
      <c r="H32" s="256">
        <f>SUM(H12:H29)</f>
        <v>17123.400155119998</v>
      </c>
      <c r="I32" s="257"/>
      <c r="J32" s="258">
        <f>SUM(J12:J31)</f>
        <v>8371.2884456299998</v>
      </c>
      <c r="K32" s="259"/>
      <c r="L32" s="260">
        <f>SUM(L12:L31)</f>
        <v>21676.359762199649</v>
      </c>
      <c r="M32" s="78">
        <f>SUM(H32:L32)</f>
        <v>47171.048362949645</v>
      </c>
      <c r="N32" s="78">
        <f>+F32-M32</f>
        <v>0.95163705035520252</v>
      </c>
      <c r="O32" s="78"/>
    </row>
    <row r="33" spans="1:15" s="188" customFormat="1">
      <c r="C33" s="199" t="s">
        <v>150</v>
      </c>
      <c r="D33" s="200">
        <f>+D11+D32</f>
        <v>196584</v>
      </c>
      <c r="E33" s="201">
        <f>+E11+E32</f>
        <v>163695</v>
      </c>
      <c r="F33" s="261">
        <f t="shared" si="0"/>
        <v>32889</v>
      </c>
      <c r="G33" s="222"/>
      <c r="H33" s="262">
        <f>+H11+H32</f>
        <v>13602.351577039997</v>
      </c>
      <c r="I33" s="203"/>
      <c r="J33" s="263">
        <f>+J11+J32</f>
        <v>2452.0787752099986</v>
      </c>
      <c r="K33" s="204"/>
      <c r="L33" s="264">
        <f>+L11+L32</f>
        <v>16834.162769950148</v>
      </c>
      <c r="M33" s="78"/>
      <c r="N33" s="78"/>
      <c r="O33" s="78"/>
    </row>
    <row r="34" spans="1:15" s="188" customFormat="1">
      <c r="A34" s="198" t="e">
        <f>+B34-#REF!</f>
        <v>#REF!</v>
      </c>
      <c r="B34" s="188">
        <v>749</v>
      </c>
      <c r="C34" s="218" t="s">
        <v>151</v>
      </c>
      <c r="D34" s="219">
        <v>3339</v>
      </c>
      <c r="E34" s="220">
        <v>7447</v>
      </c>
      <c r="F34" s="221">
        <f t="shared" si="0"/>
        <v>-4108</v>
      </c>
      <c r="G34" s="222"/>
      <c r="H34" s="146"/>
      <c r="I34" s="203" t="s">
        <v>217</v>
      </c>
      <c r="J34" s="169">
        <v>-3020.630001</v>
      </c>
      <c r="K34" s="204" t="s">
        <v>119</v>
      </c>
      <c r="L34" s="162">
        <v>-1074</v>
      </c>
      <c r="M34" s="78">
        <f>SUM(G34:L35)</f>
        <v>-4107.9536324700011</v>
      </c>
      <c r="N34" s="78">
        <f>+F34-M34</f>
        <v>-4.6367529998860846E-2</v>
      </c>
      <c r="O34" s="78"/>
    </row>
    <row r="35" spans="1:15" s="188" customFormat="1">
      <c r="A35" s="198"/>
      <c r="C35" s="241"/>
      <c r="D35" s="242"/>
      <c r="E35" s="243"/>
      <c r="F35" s="244"/>
      <c r="G35" s="247"/>
      <c r="H35" s="148"/>
      <c r="I35" s="209"/>
      <c r="J35" s="170"/>
      <c r="K35" s="210" t="s">
        <v>208</v>
      </c>
      <c r="L35" s="163">
        <v>-13.3236314700011</v>
      </c>
      <c r="M35" s="78"/>
      <c r="N35" s="78"/>
      <c r="O35" s="78"/>
    </row>
    <row r="36" spans="1:15" s="188" customFormat="1">
      <c r="A36" s="198" t="e">
        <f>+B36-#REF!</f>
        <v>#REF!</v>
      </c>
      <c r="B36" s="188">
        <v>-14499</v>
      </c>
      <c r="C36" s="211" t="s">
        <v>152</v>
      </c>
      <c r="D36" s="212">
        <v>-40756</v>
      </c>
      <c r="E36" s="213">
        <v>-39145</v>
      </c>
      <c r="F36" s="214">
        <f t="shared" si="0"/>
        <v>-1611</v>
      </c>
      <c r="G36" s="246"/>
      <c r="H36" s="149"/>
      <c r="I36" s="216"/>
      <c r="J36" s="171"/>
      <c r="K36" s="217" t="s">
        <v>199</v>
      </c>
      <c r="L36" s="164">
        <v>-1911.91</v>
      </c>
      <c r="M36" s="78">
        <f>SUM(G36:L38)</f>
        <v>-1610.9871091199971</v>
      </c>
      <c r="N36" s="78">
        <f>+F36-M36</f>
        <v>-1.289088000294214E-2</v>
      </c>
      <c r="O36" s="78"/>
    </row>
    <row r="37" spans="1:15" s="188" customFormat="1">
      <c r="A37" s="198"/>
      <c r="C37" s="218"/>
      <c r="D37" s="219"/>
      <c r="E37" s="220"/>
      <c r="F37" s="221"/>
      <c r="G37" s="240"/>
      <c r="H37" s="146"/>
      <c r="I37" s="203"/>
      <c r="J37" s="169"/>
      <c r="K37" s="204" t="s">
        <v>208</v>
      </c>
      <c r="L37" s="162">
        <v>17.922890880002999</v>
      </c>
      <c r="M37" s="78"/>
      <c r="N37" s="78"/>
      <c r="O37" s="78"/>
    </row>
    <row r="38" spans="1:15" s="188" customFormat="1">
      <c r="A38" s="198"/>
      <c r="C38" s="241"/>
      <c r="D38" s="242"/>
      <c r="E38" s="243"/>
      <c r="F38" s="244"/>
      <c r="G38" s="245"/>
      <c r="H38" s="148"/>
      <c r="I38" s="209"/>
      <c r="J38" s="170"/>
      <c r="K38" s="210" t="s">
        <v>119</v>
      </c>
      <c r="L38" s="163">
        <v>283</v>
      </c>
      <c r="M38" s="78"/>
      <c r="N38" s="78"/>
      <c r="O38" s="78"/>
    </row>
    <row r="39" spans="1:15" s="188" customFormat="1">
      <c r="A39" s="198" t="e">
        <f>+B39-#REF!</f>
        <v>#REF!</v>
      </c>
      <c r="B39" s="188">
        <v>-2000</v>
      </c>
      <c r="C39" s="265" t="s">
        <v>153</v>
      </c>
      <c r="D39" s="266">
        <v>5392</v>
      </c>
      <c r="E39" s="267">
        <v>7445</v>
      </c>
      <c r="F39" s="268">
        <f t="shared" si="0"/>
        <v>-2053</v>
      </c>
      <c r="G39" s="269"/>
      <c r="H39" s="152"/>
      <c r="I39" s="270" t="s">
        <v>218</v>
      </c>
      <c r="J39" s="172">
        <f>-J27-J28</f>
        <v>-1061.6001702999997</v>
      </c>
      <c r="K39" s="271" t="s">
        <v>119</v>
      </c>
      <c r="L39" s="166">
        <v>-991</v>
      </c>
      <c r="M39" s="78">
        <f>SUM(G39:L39)</f>
        <v>-2052.6001702999997</v>
      </c>
      <c r="N39" s="78">
        <f>+F39-M39</f>
        <v>-0.39982970000028217</v>
      </c>
      <c r="O39" s="78"/>
    </row>
    <row r="40" spans="1:15" s="188" customFormat="1">
      <c r="A40" s="198" t="e">
        <f>+B40-#REF!</f>
        <v>#REF!</v>
      </c>
      <c r="B40" s="272">
        <f>-27622+24760</f>
        <v>-2862</v>
      </c>
      <c r="C40" s="218" t="s">
        <v>154</v>
      </c>
      <c r="D40" s="273">
        <f>4958+1468-1805</f>
        <v>4621</v>
      </c>
      <c r="E40" s="220">
        <v>-8069</v>
      </c>
      <c r="F40" s="221">
        <f t="shared" si="0"/>
        <v>12690</v>
      </c>
      <c r="G40" s="222"/>
      <c r="H40" s="146"/>
      <c r="I40" s="203" t="s">
        <v>202</v>
      </c>
      <c r="J40" s="169">
        <f>-J12-J20-J23-J29</f>
        <v>1065.9248659999998</v>
      </c>
      <c r="K40" s="204" t="s">
        <v>118</v>
      </c>
      <c r="L40" s="162">
        <v>1468</v>
      </c>
      <c r="M40" s="78">
        <f>SUM(G40:L45)</f>
        <v>12689.688439450001</v>
      </c>
      <c r="N40" s="78">
        <f>+F40-M40</f>
        <v>0.31156054999883054</v>
      </c>
      <c r="O40" s="78"/>
    </row>
    <row r="41" spans="1:15" s="188" customFormat="1">
      <c r="A41" s="198"/>
      <c r="B41" s="272"/>
      <c r="C41" s="218"/>
      <c r="D41" s="273"/>
      <c r="E41" s="220"/>
      <c r="F41" s="221"/>
      <c r="G41" s="222"/>
      <c r="H41" s="146"/>
      <c r="I41" s="203" t="s">
        <v>217</v>
      </c>
      <c r="J41" s="169">
        <f>-J34</f>
        <v>3020.630001</v>
      </c>
      <c r="K41" s="204" t="s">
        <v>119</v>
      </c>
      <c r="L41" s="162">
        <v>340</v>
      </c>
      <c r="M41" s="78"/>
      <c r="N41" s="78"/>
      <c r="O41" s="78"/>
    </row>
    <row r="42" spans="1:15" s="188" customFormat="1">
      <c r="A42" s="198"/>
      <c r="B42" s="272"/>
      <c r="C42" s="218"/>
      <c r="D42" s="273"/>
      <c r="E42" s="220"/>
      <c r="F42" s="221"/>
      <c r="G42" s="222"/>
      <c r="H42" s="146"/>
      <c r="I42" s="203" t="s">
        <v>219</v>
      </c>
      <c r="J42" s="169">
        <f>-J31</f>
        <v>691.58746666999991</v>
      </c>
      <c r="K42" s="204"/>
      <c r="L42" s="162"/>
      <c r="M42" s="78"/>
      <c r="N42" s="78"/>
      <c r="O42" s="78"/>
    </row>
    <row r="43" spans="1:15" s="188" customFormat="1">
      <c r="A43" s="198"/>
      <c r="B43" s="272"/>
      <c r="C43" s="218"/>
      <c r="D43" s="273"/>
      <c r="E43" s="220"/>
      <c r="F43" s="221"/>
      <c r="G43" s="222"/>
      <c r="H43" s="146"/>
      <c r="I43" s="203" t="s">
        <v>220</v>
      </c>
      <c r="J43" s="169">
        <v>-1342.99093758</v>
      </c>
      <c r="K43" s="204"/>
      <c r="L43" s="162"/>
      <c r="M43" s="78"/>
      <c r="N43" s="78"/>
      <c r="O43" s="78"/>
    </row>
    <row r="44" spans="1:15" s="188" customFormat="1">
      <c r="A44" s="198"/>
      <c r="B44" s="272"/>
      <c r="C44" s="218"/>
      <c r="D44" s="273"/>
      <c r="E44" s="220"/>
      <c r="F44" s="221"/>
      <c r="G44" s="222"/>
      <c r="H44" s="146"/>
      <c r="I44" s="203" t="s">
        <v>262</v>
      </c>
      <c r="J44" s="169">
        <v>-1805</v>
      </c>
      <c r="K44" s="204"/>
      <c r="L44" s="162"/>
      <c r="M44" s="78"/>
      <c r="N44" s="78"/>
      <c r="O44" s="78"/>
    </row>
    <row r="45" spans="1:15" s="188" customFormat="1">
      <c r="A45" s="198"/>
      <c r="B45" s="272"/>
      <c r="C45" s="218"/>
      <c r="D45" s="273"/>
      <c r="E45" s="220"/>
      <c r="F45" s="221"/>
      <c r="G45" s="222"/>
      <c r="H45" s="146"/>
      <c r="I45" s="203" t="s">
        <v>221</v>
      </c>
      <c r="J45" s="169">
        <v>9251.5370433600001</v>
      </c>
      <c r="K45" s="204"/>
      <c r="L45" s="162"/>
      <c r="M45" s="78"/>
      <c r="N45" s="78"/>
      <c r="O45" s="78"/>
    </row>
    <row r="46" spans="1:15" s="188" customFormat="1">
      <c r="A46" s="198" t="e">
        <f>+B46-#REF!</f>
        <v>#REF!</v>
      </c>
      <c r="B46" s="188">
        <v>-24760</v>
      </c>
      <c r="C46" s="265" t="s">
        <v>155</v>
      </c>
      <c r="D46" s="266">
        <v>-6192</v>
      </c>
      <c r="E46" s="267">
        <v>0</v>
      </c>
      <c r="F46" s="268">
        <f t="shared" si="0"/>
        <v>-6192</v>
      </c>
      <c r="G46" s="269"/>
      <c r="H46" s="152"/>
      <c r="I46" s="270" t="s">
        <v>216</v>
      </c>
      <c r="J46" s="172">
        <f>-J45</f>
        <v>-9251.5370433600001</v>
      </c>
      <c r="K46" s="271" t="s">
        <v>208</v>
      </c>
      <c r="L46" s="166">
        <v>3059.8892275899998</v>
      </c>
      <c r="M46" s="78">
        <f>SUM(G46:L46)</f>
        <v>-6191.6478157700003</v>
      </c>
      <c r="N46" s="78">
        <f>+F46-M46</f>
        <v>-0.35218422999969334</v>
      </c>
      <c r="O46" s="78"/>
    </row>
    <row r="47" spans="1:15" s="188" customFormat="1">
      <c r="A47" s="198" t="e">
        <f>+B47-#REF!</f>
        <v>#REF!</v>
      </c>
      <c r="B47" s="188">
        <v>0</v>
      </c>
      <c r="C47" s="218" t="s">
        <v>148</v>
      </c>
      <c r="D47" s="219">
        <v>43363</v>
      </c>
      <c r="E47" s="220">
        <v>9657</v>
      </c>
      <c r="F47" s="221">
        <f t="shared" si="0"/>
        <v>33706</v>
      </c>
      <c r="G47" s="274"/>
      <c r="H47" s="152"/>
      <c r="I47" s="270"/>
      <c r="J47" s="172"/>
      <c r="K47" s="271" t="s">
        <v>177</v>
      </c>
      <c r="L47" s="166">
        <v>33706</v>
      </c>
      <c r="M47" s="78">
        <f>SUM(G47:L47)</f>
        <v>33706</v>
      </c>
      <c r="N47" s="78">
        <f>+F47-M47</f>
        <v>0</v>
      </c>
      <c r="O47" s="78"/>
    </row>
    <row r="48" spans="1:15" s="188" customFormat="1">
      <c r="C48" s="275" t="s">
        <v>156</v>
      </c>
      <c r="D48" s="276">
        <f>SUM(D34:D47)</f>
        <v>9767</v>
      </c>
      <c r="E48" s="277">
        <f>SUM(E34:E47)</f>
        <v>-22665</v>
      </c>
      <c r="F48" s="278">
        <f t="shared" si="0"/>
        <v>32432</v>
      </c>
      <c r="G48" s="279"/>
      <c r="H48" s="280">
        <f>SUM(H34:H47)</f>
        <v>0</v>
      </c>
      <c r="I48" s="281"/>
      <c r="J48" s="282">
        <f>SUM(J34:J47)</f>
        <v>-2452.0787752100005</v>
      </c>
      <c r="K48" s="283"/>
      <c r="L48" s="284">
        <f>SUM(L34:L47)</f>
        <v>34884.578486999999</v>
      </c>
      <c r="M48" s="78"/>
      <c r="N48" s="78"/>
      <c r="O48" s="78"/>
    </row>
    <row r="49" spans="1:15" s="188" customFormat="1">
      <c r="C49" s="199" t="s">
        <v>157</v>
      </c>
      <c r="D49" s="200">
        <f>+D33+D48</f>
        <v>206351</v>
      </c>
      <c r="E49" s="201">
        <f>+E33+E48</f>
        <v>141030</v>
      </c>
      <c r="F49" s="202">
        <f t="shared" si="0"/>
        <v>65321</v>
      </c>
      <c r="G49" s="285"/>
      <c r="H49" s="286">
        <f>+H33+H48</f>
        <v>13602.351577039997</v>
      </c>
      <c r="I49" s="238"/>
      <c r="J49" s="287">
        <f>+J33+J48</f>
        <v>0</v>
      </c>
      <c r="K49" s="239"/>
      <c r="L49" s="288">
        <f>+L33+L48</f>
        <v>51718.741256950147</v>
      </c>
      <c r="M49" s="78"/>
      <c r="N49" s="78"/>
      <c r="O49" s="78"/>
    </row>
    <row r="50" spans="1:15" s="188" customFormat="1">
      <c r="A50" s="198" t="e">
        <f>+B50-#REF!</f>
        <v>#REF!</v>
      </c>
      <c r="B50" s="188">
        <v>-18693</v>
      </c>
      <c r="C50" s="211" t="s">
        <v>158</v>
      </c>
      <c r="D50" s="212">
        <v>-46751</v>
      </c>
      <c r="E50" s="213">
        <v>-54819</v>
      </c>
      <c r="F50" s="214">
        <f t="shared" si="0"/>
        <v>8068</v>
      </c>
      <c r="G50" s="215"/>
      <c r="H50" s="149"/>
      <c r="I50" s="216"/>
      <c r="J50" s="171"/>
      <c r="K50" s="217" t="s">
        <v>116</v>
      </c>
      <c r="L50" s="164">
        <v>7917.1543842700003</v>
      </c>
      <c r="M50" s="78">
        <f>SUM(G50:L51)</f>
        <v>8068.1543842700003</v>
      </c>
      <c r="N50" s="78">
        <f>+F50-M50</f>
        <v>-0.15438427000026422</v>
      </c>
      <c r="O50" s="78"/>
    </row>
    <row r="51" spans="1:15" s="188" customFormat="1">
      <c r="A51" s="198"/>
      <c r="C51" s="241"/>
      <c r="D51" s="242"/>
      <c r="E51" s="243"/>
      <c r="F51" s="244"/>
      <c r="G51" s="247"/>
      <c r="H51" s="148"/>
      <c r="I51" s="209"/>
      <c r="J51" s="170"/>
      <c r="K51" s="210" t="s">
        <v>119</v>
      </c>
      <c r="L51" s="163">
        <v>151</v>
      </c>
      <c r="M51" s="78"/>
      <c r="N51" s="78"/>
      <c r="O51" s="78"/>
    </row>
    <row r="52" spans="1:15" s="188" customFormat="1">
      <c r="C52" s="199" t="s">
        <v>160</v>
      </c>
      <c r="D52" s="200">
        <f>+D49+D50</f>
        <v>159600</v>
      </c>
      <c r="E52" s="200">
        <f>+E49+E50</f>
        <v>86211</v>
      </c>
      <c r="F52" s="214">
        <f t="shared" si="0"/>
        <v>73389</v>
      </c>
      <c r="G52" s="285"/>
      <c r="H52" s="286"/>
      <c r="I52" s="238"/>
      <c r="J52" s="287"/>
      <c r="K52" s="239"/>
      <c r="L52" s="288"/>
      <c r="M52" s="78"/>
      <c r="N52" s="78"/>
      <c r="O52" s="78"/>
    </row>
    <row r="53" spans="1:15" s="188" customFormat="1">
      <c r="A53" s="198" t="e">
        <f>+B53-#REF!</f>
        <v>#REF!</v>
      </c>
      <c r="B53" s="188">
        <v>144</v>
      </c>
      <c r="C53" s="289" t="s">
        <v>159</v>
      </c>
      <c r="D53" s="290">
        <v>-1257</v>
      </c>
      <c r="E53" s="291">
        <v>-1156</v>
      </c>
      <c r="F53" s="292">
        <f t="shared" si="0"/>
        <v>-101</v>
      </c>
      <c r="G53" s="222"/>
      <c r="H53" s="146"/>
      <c r="I53" s="203"/>
      <c r="J53" s="169"/>
      <c r="K53" s="204" t="s">
        <v>110</v>
      </c>
      <c r="L53" s="162">
        <v>-101</v>
      </c>
      <c r="M53" s="78">
        <f>SUM(G53:L53)</f>
        <v>-101</v>
      </c>
      <c r="N53" s="78">
        <f>+F53-M53</f>
        <v>0</v>
      </c>
      <c r="O53" s="78"/>
    </row>
    <row r="54" spans="1:15" s="188" customFormat="1" ht="15.75" thickBot="1">
      <c r="C54" s="293" t="s">
        <v>252</v>
      </c>
      <c r="D54" s="294">
        <f>SUM(D49:D53)</f>
        <v>317943</v>
      </c>
      <c r="E54" s="295">
        <f>SUM(E49:E53)</f>
        <v>171266</v>
      </c>
      <c r="F54" s="296">
        <f t="shared" si="0"/>
        <v>146677</v>
      </c>
      <c r="G54" s="297"/>
      <c r="H54" s="298">
        <f>SUM(H49:H53)</f>
        <v>13602.351577039997</v>
      </c>
      <c r="I54" s="299"/>
      <c r="J54" s="300">
        <f>+J37+J53</f>
        <v>0</v>
      </c>
      <c r="K54" s="301"/>
      <c r="L54" s="302">
        <f>SUM(L49:L53)</f>
        <v>59685.895641220144</v>
      </c>
      <c r="M54" s="78">
        <f>SUM(G54:L54)</f>
        <v>73288.247218260134</v>
      </c>
      <c r="N54" s="78">
        <f>+F54-M54</f>
        <v>73388.752781739866</v>
      </c>
      <c r="O54" s="78"/>
    </row>
    <row r="55" spans="1:15" s="188" customFormat="1" ht="15.75" thickTop="1">
      <c r="C55" s="303"/>
      <c r="D55" s="304"/>
      <c r="E55" s="304"/>
      <c r="F55" s="304"/>
      <c r="G55" s="222"/>
      <c r="H55" s="145"/>
      <c r="I55" s="305"/>
      <c r="J55" s="175"/>
      <c r="L55" s="78"/>
      <c r="M55" s="78"/>
      <c r="N55" s="78"/>
      <c r="O55" s="78"/>
    </row>
    <row r="56" spans="1:15" s="188" customFormat="1">
      <c r="C56" s="306" t="s">
        <v>161</v>
      </c>
      <c r="D56" s="307">
        <f>+D33+D59+D60</f>
        <v>237907</v>
      </c>
      <c r="E56" s="307">
        <v>218965</v>
      </c>
      <c r="F56" s="307">
        <f t="shared" si="0"/>
        <v>18942</v>
      </c>
      <c r="G56" s="153"/>
      <c r="H56" s="154">
        <v>0</v>
      </c>
      <c r="I56" s="174"/>
      <c r="J56" s="173">
        <f>+J9+J12+J20+J23+J29+J31+(J27+J28+D60)</f>
        <v>302.07877520999989</v>
      </c>
      <c r="K56" s="155"/>
      <c r="L56" s="156">
        <f>+L33</f>
        <v>16834.162769950148</v>
      </c>
      <c r="M56" s="78">
        <f>SUM(G56:L56)</f>
        <v>17136.241545160148</v>
      </c>
      <c r="N56" s="78">
        <f>+F56-M56</f>
        <v>1805.7584548398518</v>
      </c>
      <c r="O56" s="78"/>
    </row>
    <row r="57" spans="1:15" s="188" customFormat="1">
      <c r="C57" s="303"/>
      <c r="D57" s="308">
        <f>+D56/$D$4</f>
        <v>0.15618935448885107</v>
      </c>
      <c r="E57" s="308">
        <f>E56/$E$4</f>
        <v>0.13921764977031775</v>
      </c>
      <c r="F57" s="308"/>
      <c r="H57" s="78"/>
      <c r="J57" s="78"/>
      <c r="L57" s="78"/>
      <c r="M57" s="78"/>
      <c r="N57" s="78"/>
      <c r="O57" s="78"/>
    </row>
    <row r="58" spans="1:15" s="188" customFormat="1">
      <c r="C58" s="303"/>
      <c r="D58" s="309"/>
      <c r="E58" s="78"/>
      <c r="F58" s="78"/>
      <c r="H58" s="78"/>
      <c r="J58" s="78"/>
      <c r="L58" s="78"/>
      <c r="M58" s="78"/>
      <c r="N58" s="78"/>
      <c r="O58" s="78"/>
    </row>
    <row r="59" spans="1:15" s="188" customFormat="1" hidden="1">
      <c r="C59" s="188" t="s">
        <v>162</v>
      </c>
      <c r="D59" s="78">
        <v>41668</v>
      </c>
      <c r="E59" s="78">
        <f>+E56-E33</f>
        <v>55270</v>
      </c>
      <c r="F59" s="78">
        <f>+D59-E59</f>
        <v>-13602</v>
      </c>
      <c r="H59" s="78"/>
      <c r="J59" s="78"/>
      <c r="L59" s="78"/>
      <c r="M59" s="78"/>
      <c r="N59" s="78"/>
      <c r="O59" s="78"/>
    </row>
    <row r="60" spans="1:15" s="188" customFormat="1" hidden="1">
      <c r="C60" s="188" t="s">
        <v>163</v>
      </c>
      <c r="D60" s="78">
        <v>-345</v>
      </c>
      <c r="E60" s="78"/>
      <c r="F60" s="78"/>
      <c r="H60" s="78"/>
      <c r="J60" s="78"/>
      <c r="L60" s="78"/>
      <c r="M60" s="78"/>
      <c r="N60" s="78"/>
      <c r="O60" s="78"/>
    </row>
    <row r="61" spans="1:15" s="188" customFormat="1" hidden="1">
      <c r="D61" s="310">
        <f>+D56+1800</f>
        <v>239707</v>
      </c>
      <c r="E61" s="78"/>
      <c r="F61" s="78"/>
      <c r="H61" s="78"/>
      <c r="J61" s="78"/>
      <c r="L61" s="78"/>
      <c r="M61" s="78"/>
      <c r="N61" s="78"/>
      <c r="O61" s="78"/>
    </row>
    <row r="62" spans="1:15" s="188" customFormat="1" hidden="1">
      <c r="D62" s="157">
        <f>+D61/D4</f>
        <v>0.15737108028119823</v>
      </c>
      <c r="E62" s="78"/>
      <c r="F62" s="78"/>
      <c r="H62" s="78"/>
      <c r="J62" s="78"/>
      <c r="L62" s="78"/>
      <c r="M62" s="78"/>
      <c r="N62" s="78"/>
      <c r="O62" s="78"/>
    </row>
    <row r="63" spans="1:15" s="188" customFormat="1">
      <c r="D63" s="310"/>
      <c r="E63" s="78"/>
      <c r="F63" s="78"/>
      <c r="H63" s="78"/>
      <c r="J63" s="78"/>
      <c r="L63" s="78"/>
      <c r="M63" s="78"/>
      <c r="N63" s="78"/>
      <c r="O63" s="78"/>
    </row>
    <row r="64" spans="1:15" s="188" customFormat="1">
      <c r="D64" s="310"/>
      <c r="E64" s="78"/>
      <c r="F64" s="78"/>
      <c r="H64" s="78"/>
      <c r="J64" s="78"/>
      <c r="L64" s="78"/>
      <c r="M64" s="78"/>
      <c r="N64" s="78"/>
      <c r="O64" s="78"/>
    </row>
    <row r="65" spans="3:15" s="188" customFormat="1" hidden="1">
      <c r="C65" s="139" t="s">
        <v>164</v>
      </c>
      <c r="D65" s="310"/>
      <c r="E65" s="78"/>
      <c r="F65" s="78"/>
      <c r="H65" s="78"/>
      <c r="J65" s="78"/>
      <c r="L65" s="78"/>
      <c r="M65" s="78"/>
      <c r="N65" s="78"/>
      <c r="O65" s="78"/>
    </row>
    <row r="66" spans="3:15" s="188" customFormat="1" hidden="1">
      <c r="C66" s="188" t="s">
        <v>165</v>
      </c>
      <c r="E66" s="78"/>
      <c r="F66" s="78"/>
      <c r="H66" s="78"/>
      <c r="J66" s="78"/>
      <c r="L66" s="78"/>
      <c r="M66" s="78"/>
      <c r="N66" s="78"/>
      <c r="O66" s="78"/>
    </row>
    <row r="67" spans="3:15" s="188" customFormat="1" hidden="1">
      <c r="C67" s="188" t="s">
        <v>166</v>
      </c>
      <c r="E67" s="78"/>
      <c r="F67" s="78"/>
      <c r="H67" s="78"/>
      <c r="J67" s="78"/>
      <c r="L67" s="78"/>
      <c r="M67" s="78"/>
      <c r="N67" s="78"/>
      <c r="O67" s="78"/>
    </row>
    <row r="68" spans="3:15" s="188" customFormat="1" hidden="1">
      <c r="C68" s="139" t="s">
        <v>167</v>
      </c>
      <c r="E68" s="78"/>
      <c r="F68" s="78"/>
      <c r="H68" s="78"/>
      <c r="J68" s="78"/>
      <c r="L68" s="78"/>
      <c r="M68" s="78"/>
      <c r="N68" s="78"/>
      <c r="O68" s="78"/>
    </row>
    <row r="69" spans="3:15" s="188" customFormat="1" hidden="1">
      <c r="E69" s="78"/>
      <c r="F69" s="78"/>
      <c r="H69" s="78"/>
      <c r="J69" s="78"/>
      <c r="L69" s="78"/>
      <c r="M69" s="78"/>
      <c r="N69" s="78"/>
      <c r="O69" s="78"/>
    </row>
    <row r="70" spans="3:15" s="188" customFormat="1" hidden="1">
      <c r="C70" s="188" t="s">
        <v>168</v>
      </c>
      <c r="E70" s="78"/>
      <c r="F70" s="78"/>
      <c r="H70" s="78"/>
      <c r="J70" s="78"/>
      <c r="L70" s="78"/>
      <c r="M70" s="78"/>
      <c r="N70" s="78"/>
      <c r="O70" s="78"/>
    </row>
    <row r="71" spans="3:15" s="188" customFormat="1" hidden="1">
      <c r="C71" s="188" t="s">
        <v>117</v>
      </c>
      <c r="E71" s="78"/>
      <c r="F71" s="78"/>
      <c r="H71" s="78"/>
      <c r="J71" s="78"/>
      <c r="L71" s="78"/>
      <c r="M71" s="78"/>
      <c r="N71" s="78"/>
      <c r="O71" s="78"/>
    </row>
    <row r="72" spans="3:15" s="188" customFormat="1" hidden="1">
      <c r="C72" s="188" t="s">
        <v>169</v>
      </c>
      <c r="E72" s="78"/>
      <c r="F72" s="78"/>
      <c r="H72" s="78"/>
      <c r="J72" s="78"/>
      <c r="L72" s="78"/>
      <c r="M72" s="78"/>
      <c r="N72" s="78"/>
      <c r="O72" s="78"/>
    </row>
    <row r="73" spans="3:15" s="188" customFormat="1" hidden="1">
      <c r="C73" s="188" t="s">
        <v>170</v>
      </c>
      <c r="E73" s="78"/>
      <c r="F73" s="78"/>
      <c r="H73" s="78"/>
      <c r="J73" s="78"/>
      <c r="L73" s="78"/>
      <c r="M73" s="78"/>
      <c r="N73" s="78"/>
      <c r="O73" s="78"/>
    </row>
    <row r="74" spans="3:15" s="188" customFormat="1" hidden="1">
      <c r="C74" s="188" t="s">
        <v>171</v>
      </c>
      <c r="E74" s="78"/>
      <c r="F74" s="78"/>
      <c r="H74" s="78"/>
      <c r="J74" s="78"/>
      <c r="L74" s="78"/>
      <c r="M74" s="78"/>
      <c r="N74" s="78"/>
      <c r="O74" s="78"/>
    </row>
    <row r="75" spans="3:15" s="188" customFormat="1" hidden="1">
      <c r="C75" s="188" t="s">
        <v>172</v>
      </c>
      <c r="E75" s="78"/>
      <c r="F75" s="78"/>
      <c r="H75" s="78"/>
      <c r="J75" s="78"/>
      <c r="L75" s="78"/>
      <c r="M75" s="78"/>
      <c r="N75" s="78"/>
      <c r="O75" s="78"/>
    </row>
    <row r="76" spans="3:15" s="188" customFormat="1" hidden="1">
      <c r="C76" s="188" t="s">
        <v>108</v>
      </c>
      <c r="E76" s="78"/>
      <c r="F76" s="78"/>
      <c r="H76" s="78"/>
      <c r="J76" s="78"/>
      <c r="L76" s="78"/>
      <c r="M76" s="78"/>
      <c r="N76" s="78"/>
      <c r="O76" s="78"/>
    </row>
    <row r="77" spans="3:15" s="188" customFormat="1" hidden="1">
      <c r="E77" s="78"/>
      <c r="F77" s="78"/>
      <c r="H77" s="78"/>
      <c r="J77" s="78"/>
      <c r="L77" s="78"/>
      <c r="M77" s="78"/>
      <c r="N77" s="78"/>
      <c r="O77" s="78"/>
    </row>
    <row r="78" spans="3:15" s="188" customFormat="1" hidden="1">
      <c r="E78" s="78"/>
      <c r="F78" s="78"/>
      <c r="H78" s="78"/>
      <c r="J78" s="78"/>
      <c r="L78" s="78"/>
      <c r="M78" s="78"/>
      <c r="N78" s="78"/>
      <c r="O78" s="78"/>
    </row>
    <row r="79" spans="3:15" s="188" customFormat="1">
      <c r="E79" s="78"/>
      <c r="F79" s="78"/>
      <c r="H79" s="78"/>
      <c r="J79" s="78"/>
      <c r="L79" s="78"/>
      <c r="M79" s="78"/>
      <c r="N79" s="78"/>
      <c r="O79" s="78"/>
    </row>
    <row r="80" spans="3:15" s="188" customFormat="1">
      <c r="E80" s="78"/>
      <c r="F80" s="78"/>
      <c r="H80" s="78"/>
      <c r="J80" s="78"/>
      <c r="L80" s="78"/>
      <c r="M80" s="78"/>
      <c r="N80" s="78"/>
      <c r="O80" s="78"/>
    </row>
    <row r="81" spans="5:15" s="188" customFormat="1">
      <c r="E81" s="78"/>
      <c r="F81" s="78"/>
      <c r="H81" s="78"/>
      <c r="J81" s="78"/>
      <c r="L81" s="78"/>
      <c r="M81" s="78"/>
      <c r="N81" s="78"/>
      <c r="O81" s="78"/>
    </row>
    <row r="82" spans="5:15" s="188" customFormat="1">
      <c r="E82" s="78"/>
      <c r="F82" s="78"/>
      <c r="H82" s="78"/>
      <c r="J82" s="78"/>
      <c r="L82" s="78"/>
      <c r="M82" s="78"/>
      <c r="N82" s="78"/>
      <c r="O82" s="78"/>
    </row>
    <row r="83" spans="5:15" s="188" customFormat="1">
      <c r="E83" s="78"/>
      <c r="F83" s="78"/>
      <c r="H83" s="78"/>
      <c r="J83" s="78"/>
      <c r="L83" s="78"/>
      <c r="M83" s="78"/>
      <c r="N83" s="78"/>
      <c r="O83" s="78"/>
    </row>
    <row r="84" spans="5:15" s="188" customFormat="1">
      <c r="E84" s="78"/>
      <c r="F84" s="78"/>
      <c r="H84" s="78"/>
      <c r="J84" s="78"/>
      <c r="L84" s="78"/>
      <c r="M84" s="78"/>
      <c r="N84" s="78"/>
      <c r="O84" s="78"/>
    </row>
    <row r="85" spans="5:15" s="188" customFormat="1">
      <c r="E85" s="78"/>
      <c r="F85" s="78"/>
      <c r="H85" s="78"/>
      <c r="J85" s="78"/>
      <c r="L85" s="78"/>
      <c r="M85" s="78"/>
      <c r="N85" s="78"/>
      <c r="O85" s="78"/>
    </row>
    <row r="86" spans="5:15" s="188" customFormat="1">
      <c r="E86" s="78"/>
      <c r="F86" s="78"/>
      <c r="H86" s="78"/>
      <c r="J86" s="78"/>
      <c r="L86" s="78"/>
      <c r="M86" s="78"/>
      <c r="N86" s="78"/>
      <c r="O86" s="78"/>
    </row>
    <row r="87" spans="5:15" s="188" customFormat="1">
      <c r="E87" s="78"/>
      <c r="F87" s="78"/>
      <c r="H87" s="78"/>
      <c r="J87" s="78"/>
      <c r="L87" s="78"/>
      <c r="M87" s="78"/>
      <c r="N87" s="78"/>
      <c r="O87" s="78"/>
    </row>
    <row r="88" spans="5:15" s="188" customFormat="1">
      <c r="E88" s="78"/>
      <c r="F88" s="78"/>
      <c r="H88" s="78"/>
      <c r="J88" s="78"/>
      <c r="L88" s="78"/>
      <c r="M88" s="78"/>
      <c r="N88" s="78"/>
      <c r="O88" s="78"/>
    </row>
    <row r="89" spans="5:15" s="188" customFormat="1">
      <c r="E89" s="78"/>
      <c r="F89" s="78"/>
      <c r="H89" s="78"/>
      <c r="J89" s="78"/>
      <c r="L89" s="78"/>
      <c r="M89" s="78"/>
      <c r="N89" s="78"/>
      <c r="O89" s="78"/>
    </row>
    <row r="90" spans="5:15" s="188" customFormat="1">
      <c r="E90" s="78"/>
      <c r="F90" s="78"/>
      <c r="H90" s="78"/>
      <c r="J90" s="78"/>
      <c r="L90" s="78"/>
      <c r="M90" s="78"/>
      <c r="N90" s="78"/>
      <c r="O90" s="78"/>
    </row>
    <row r="91" spans="5:15" s="188" customFormat="1">
      <c r="E91" s="78"/>
      <c r="F91" s="78"/>
      <c r="H91" s="78"/>
      <c r="J91" s="78"/>
      <c r="L91" s="78"/>
      <c r="M91" s="78"/>
      <c r="N91" s="78"/>
      <c r="O91" s="78"/>
    </row>
    <row r="92" spans="5:15" s="188" customFormat="1">
      <c r="E92" s="78"/>
      <c r="F92" s="78"/>
      <c r="H92" s="78"/>
      <c r="J92" s="78"/>
      <c r="L92" s="78"/>
      <c r="M92" s="78"/>
      <c r="N92" s="78"/>
      <c r="O92" s="78"/>
    </row>
    <row r="93" spans="5:15" s="188" customFormat="1">
      <c r="E93" s="78"/>
      <c r="F93" s="78"/>
      <c r="H93" s="78"/>
      <c r="J93" s="78"/>
      <c r="L93" s="78"/>
      <c r="M93" s="78"/>
      <c r="N93" s="78"/>
      <c r="O93" s="78"/>
    </row>
    <row r="94" spans="5:15" s="188" customFormat="1">
      <c r="E94" s="78"/>
      <c r="F94" s="78"/>
      <c r="H94" s="78"/>
      <c r="J94" s="78"/>
      <c r="L94" s="78"/>
      <c r="M94" s="78"/>
      <c r="N94" s="78"/>
      <c r="O94" s="78"/>
    </row>
    <row r="95" spans="5:15" s="188" customFormat="1">
      <c r="E95" s="78"/>
      <c r="F95" s="78"/>
      <c r="H95" s="78"/>
      <c r="J95" s="78"/>
      <c r="L95" s="78"/>
      <c r="M95" s="78"/>
      <c r="N95" s="78"/>
      <c r="O95" s="78"/>
    </row>
    <row r="96" spans="5:15" s="188" customFormat="1">
      <c r="E96" s="78"/>
      <c r="F96" s="78"/>
      <c r="H96" s="78"/>
      <c r="J96" s="78"/>
      <c r="L96" s="78"/>
      <c r="M96" s="78"/>
      <c r="N96" s="78"/>
      <c r="O96" s="78"/>
    </row>
    <row r="97" spans="5:15" s="188" customFormat="1">
      <c r="E97" s="78"/>
      <c r="F97" s="78"/>
      <c r="H97" s="78"/>
      <c r="J97" s="78"/>
      <c r="L97" s="78"/>
      <c r="M97" s="78"/>
      <c r="N97" s="78"/>
      <c r="O97" s="78"/>
    </row>
    <row r="98" spans="5:15" s="188" customFormat="1">
      <c r="E98" s="78"/>
      <c r="F98" s="78"/>
      <c r="H98" s="78"/>
      <c r="J98" s="78"/>
      <c r="L98" s="78"/>
      <c r="M98" s="78"/>
      <c r="N98" s="78"/>
      <c r="O98" s="78"/>
    </row>
    <row r="99" spans="5:15" s="188" customFormat="1">
      <c r="E99" s="78"/>
      <c r="F99" s="78"/>
      <c r="H99" s="78"/>
      <c r="J99" s="78"/>
      <c r="L99" s="78"/>
      <c r="M99" s="78"/>
      <c r="N99" s="78"/>
      <c r="O99" s="78"/>
    </row>
    <row r="100" spans="5:15" s="188" customFormat="1">
      <c r="E100" s="78"/>
      <c r="F100" s="78"/>
      <c r="H100" s="78"/>
      <c r="J100" s="78"/>
      <c r="L100" s="78"/>
      <c r="M100" s="78"/>
      <c r="N100" s="78"/>
      <c r="O100" s="78"/>
    </row>
    <row r="101" spans="5:15" s="188" customFormat="1">
      <c r="E101" s="78"/>
      <c r="F101" s="78"/>
      <c r="H101" s="78"/>
      <c r="J101" s="78"/>
      <c r="L101" s="78"/>
      <c r="M101" s="78"/>
      <c r="N101" s="78"/>
      <c r="O101" s="78"/>
    </row>
    <row r="102" spans="5:15" s="188" customFormat="1">
      <c r="E102" s="78"/>
      <c r="F102" s="78"/>
      <c r="H102" s="78"/>
      <c r="J102" s="78"/>
      <c r="L102" s="78"/>
      <c r="M102" s="78"/>
      <c r="N102" s="78"/>
      <c r="O102" s="78"/>
    </row>
    <row r="103" spans="5:15" s="188" customFormat="1">
      <c r="E103" s="78"/>
      <c r="F103" s="78"/>
      <c r="H103" s="78"/>
      <c r="J103" s="78"/>
      <c r="L103" s="78"/>
      <c r="M103" s="78"/>
      <c r="N103" s="78"/>
      <c r="O103" s="78"/>
    </row>
    <row r="104" spans="5:15" s="188" customFormat="1">
      <c r="E104" s="78"/>
      <c r="F104" s="78"/>
      <c r="H104" s="78"/>
      <c r="J104" s="78"/>
      <c r="L104" s="78"/>
      <c r="M104" s="78"/>
      <c r="N104" s="78"/>
      <c r="O104" s="78"/>
    </row>
    <row r="105" spans="5:15" s="188" customFormat="1">
      <c r="E105" s="78"/>
      <c r="F105" s="78"/>
      <c r="H105" s="78"/>
      <c r="J105" s="78"/>
      <c r="L105" s="78"/>
      <c r="M105" s="78"/>
      <c r="N105" s="78"/>
      <c r="O105" s="78"/>
    </row>
    <row r="106" spans="5:15" s="188" customFormat="1">
      <c r="E106" s="78"/>
      <c r="F106" s="78"/>
      <c r="H106" s="78"/>
      <c r="J106" s="78"/>
      <c r="L106" s="78"/>
      <c r="M106" s="78"/>
      <c r="N106" s="78"/>
      <c r="O106" s="78"/>
    </row>
    <row r="107" spans="5:15" s="188" customFormat="1">
      <c r="E107" s="78"/>
      <c r="F107" s="78"/>
      <c r="H107" s="78"/>
      <c r="J107" s="78"/>
      <c r="L107" s="78"/>
      <c r="M107" s="78"/>
      <c r="N107" s="78"/>
      <c r="O107" s="78"/>
    </row>
    <row r="108" spans="5:15" s="188" customFormat="1">
      <c r="E108" s="78"/>
      <c r="F108" s="78"/>
      <c r="H108" s="78"/>
      <c r="J108" s="78"/>
      <c r="L108" s="78"/>
      <c r="M108" s="78"/>
      <c r="N108" s="78"/>
      <c r="O108" s="78"/>
    </row>
    <row r="109" spans="5:15" s="188" customFormat="1">
      <c r="E109" s="78"/>
      <c r="F109" s="78"/>
      <c r="H109" s="78"/>
      <c r="J109" s="78"/>
      <c r="L109" s="78"/>
      <c r="M109" s="78"/>
      <c r="N109" s="78"/>
      <c r="O109" s="78"/>
    </row>
    <row r="110" spans="5:15" s="188" customFormat="1">
      <c r="E110" s="78"/>
      <c r="F110" s="78"/>
      <c r="H110" s="78"/>
      <c r="J110" s="78"/>
      <c r="L110" s="78"/>
      <c r="M110" s="78"/>
      <c r="N110" s="78"/>
      <c r="O110" s="78"/>
    </row>
    <row r="111" spans="5:15" s="188" customFormat="1">
      <c r="E111" s="78"/>
      <c r="F111" s="78"/>
      <c r="H111" s="78"/>
      <c r="J111" s="78"/>
      <c r="L111" s="78"/>
      <c r="M111" s="78"/>
      <c r="N111" s="78"/>
      <c r="O111" s="78"/>
    </row>
    <row r="112" spans="5:15" s="188" customFormat="1">
      <c r="E112" s="78"/>
      <c r="F112" s="78"/>
      <c r="H112" s="78"/>
      <c r="J112" s="78"/>
      <c r="L112" s="78"/>
      <c r="M112" s="78"/>
      <c r="N112" s="78"/>
      <c r="O112" s="78"/>
    </row>
    <row r="113" spans="5:15" s="188" customFormat="1">
      <c r="E113" s="78"/>
      <c r="F113" s="78"/>
      <c r="H113" s="78"/>
      <c r="J113" s="78"/>
      <c r="L113" s="78"/>
      <c r="M113" s="78"/>
      <c r="N113" s="78"/>
      <c r="O113" s="78"/>
    </row>
    <row r="114" spans="5:15" s="188" customFormat="1">
      <c r="E114" s="78"/>
      <c r="F114" s="78"/>
      <c r="H114" s="78"/>
      <c r="J114" s="78"/>
      <c r="L114" s="78"/>
      <c r="M114" s="78"/>
      <c r="N114" s="78"/>
      <c r="O114" s="78"/>
    </row>
    <row r="115" spans="5:15" s="188" customFormat="1">
      <c r="E115" s="78"/>
      <c r="F115" s="78"/>
      <c r="H115" s="78"/>
      <c r="J115" s="78"/>
      <c r="L115" s="78"/>
      <c r="M115" s="78"/>
      <c r="N115" s="78"/>
      <c r="O115" s="78"/>
    </row>
    <row r="116" spans="5:15" s="188" customFormat="1">
      <c r="E116" s="78"/>
      <c r="F116" s="78"/>
      <c r="H116" s="78"/>
      <c r="J116" s="78"/>
      <c r="L116" s="78"/>
      <c r="M116" s="78"/>
      <c r="N116" s="78"/>
      <c r="O116" s="78"/>
    </row>
    <row r="117" spans="5:15" s="188" customFormat="1">
      <c r="E117" s="78"/>
      <c r="F117" s="78"/>
      <c r="H117" s="78"/>
      <c r="J117" s="78"/>
      <c r="L117" s="78"/>
      <c r="M117" s="78"/>
      <c r="N117" s="78"/>
      <c r="O117" s="78"/>
    </row>
    <row r="118" spans="5:15" s="188" customFormat="1">
      <c r="E118" s="78"/>
      <c r="F118" s="78"/>
      <c r="H118" s="78"/>
      <c r="J118" s="78"/>
      <c r="L118" s="78"/>
      <c r="M118" s="78"/>
      <c r="N118" s="78"/>
      <c r="O118" s="78"/>
    </row>
    <row r="119" spans="5:15" s="188" customFormat="1">
      <c r="E119" s="78"/>
      <c r="F119" s="78"/>
      <c r="H119" s="78"/>
      <c r="J119" s="78"/>
      <c r="L119" s="78"/>
      <c r="M119" s="78"/>
      <c r="N119" s="78"/>
      <c r="O119" s="78"/>
    </row>
    <row r="120" spans="5:15" s="188" customFormat="1">
      <c r="E120" s="78"/>
      <c r="F120" s="78"/>
      <c r="H120" s="78"/>
      <c r="J120" s="78"/>
      <c r="L120" s="78"/>
      <c r="M120" s="78"/>
      <c r="N120" s="78"/>
      <c r="O120" s="78"/>
    </row>
    <row r="121" spans="5:15" s="188" customFormat="1">
      <c r="E121" s="78"/>
      <c r="F121" s="78"/>
      <c r="H121" s="78"/>
      <c r="J121" s="78"/>
      <c r="L121" s="78"/>
      <c r="M121" s="78"/>
      <c r="N121" s="78"/>
      <c r="O121" s="78"/>
    </row>
    <row r="122" spans="5:15" s="188" customFormat="1">
      <c r="E122" s="78"/>
      <c r="F122" s="78"/>
      <c r="H122" s="78"/>
      <c r="J122" s="78"/>
      <c r="L122" s="78"/>
      <c r="M122" s="78"/>
      <c r="N122" s="78"/>
      <c r="O122" s="78"/>
    </row>
    <row r="123" spans="5:15" s="188" customFormat="1">
      <c r="E123" s="78"/>
      <c r="F123" s="78"/>
      <c r="H123" s="78"/>
      <c r="J123" s="78"/>
      <c r="L123" s="78"/>
      <c r="M123" s="78"/>
      <c r="N123" s="78"/>
      <c r="O123" s="78"/>
    </row>
    <row r="124" spans="5:15" s="188" customFormat="1">
      <c r="E124" s="78"/>
      <c r="F124" s="78"/>
      <c r="H124" s="78"/>
      <c r="J124" s="78"/>
      <c r="L124" s="78"/>
      <c r="M124" s="78"/>
      <c r="N124" s="78"/>
      <c r="O124" s="78"/>
    </row>
    <row r="125" spans="5:15" s="188" customFormat="1">
      <c r="E125" s="78"/>
      <c r="F125" s="78"/>
      <c r="H125" s="78"/>
      <c r="J125" s="78"/>
      <c r="L125" s="78"/>
      <c r="M125" s="78"/>
      <c r="N125" s="78"/>
      <c r="O125" s="78"/>
    </row>
    <row r="126" spans="5:15" s="188" customFormat="1">
      <c r="E126" s="78"/>
      <c r="F126" s="78"/>
      <c r="H126" s="78"/>
      <c r="J126" s="78"/>
      <c r="L126" s="78"/>
      <c r="M126" s="78"/>
      <c r="N126" s="78"/>
      <c r="O126" s="78"/>
    </row>
    <row r="127" spans="5:15" s="188" customFormat="1">
      <c r="E127" s="78"/>
      <c r="F127" s="78"/>
      <c r="H127" s="78"/>
      <c r="J127" s="78"/>
      <c r="L127" s="78"/>
      <c r="M127" s="78"/>
      <c r="N127" s="78"/>
      <c r="O127" s="78"/>
    </row>
    <row r="128" spans="5:15" s="188" customFormat="1">
      <c r="E128" s="78"/>
      <c r="F128" s="78"/>
      <c r="H128" s="78"/>
      <c r="J128" s="78"/>
      <c r="L128" s="78"/>
      <c r="M128" s="78"/>
      <c r="N128" s="78"/>
      <c r="O128" s="78"/>
    </row>
    <row r="129" spans="5:15" s="188" customFormat="1">
      <c r="E129" s="78"/>
      <c r="F129" s="78"/>
      <c r="H129" s="78"/>
      <c r="J129" s="78"/>
      <c r="L129" s="78"/>
      <c r="M129" s="78"/>
      <c r="N129" s="78"/>
      <c r="O129" s="78"/>
    </row>
    <row r="130" spans="5:15" s="188" customFormat="1">
      <c r="E130" s="78"/>
      <c r="F130" s="78"/>
      <c r="H130" s="78"/>
      <c r="J130" s="78"/>
      <c r="L130" s="78"/>
      <c r="M130" s="78"/>
      <c r="N130" s="78"/>
      <c r="O130" s="78"/>
    </row>
    <row r="131" spans="5:15" s="188" customFormat="1">
      <c r="E131" s="78"/>
      <c r="F131" s="78"/>
      <c r="H131" s="78"/>
      <c r="J131" s="78"/>
      <c r="L131" s="78"/>
      <c r="M131" s="78"/>
      <c r="N131" s="78"/>
      <c r="O131" s="78"/>
    </row>
    <row r="132" spans="5:15" s="188" customFormat="1">
      <c r="E132" s="78"/>
      <c r="F132" s="78"/>
      <c r="H132" s="78"/>
      <c r="J132" s="78"/>
      <c r="L132" s="78"/>
      <c r="M132" s="78"/>
      <c r="N132" s="78"/>
      <c r="O132" s="78"/>
    </row>
    <row r="133" spans="5:15" s="188" customFormat="1">
      <c r="E133" s="78"/>
      <c r="F133" s="78"/>
      <c r="H133" s="78"/>
      <c r="J133" s="78"/>
      <c r="L133" s="78"/>
      <c r="M133" s="78"/>
      <c r="N133" s="78"/>
      <c r="O133" s="78"/>
    </row>
    <row r="134" spans="5:15" s="188" customFormat="1">
      <c r="E134" s="78"/>
      <c r="F134" s="78"/>
      <c r="H134" s="78"/>
      <c r="J134" s="78"/>
      <c r="L134" s="78"/>
      <c r="M134" s="78"/>
      <c r="N134" s="78"/>
      <c r="O134" s="78"/>
    </row>
    <row r="135" spans="5:15" s="188" customFormat="1">
      <c r="E135" s="78"/>
      <c r="F135" s="78"/>
      <c r="H135" s="78"/>
      <c r="J135" s="78"/>
      <c r="L135" s="78"/>
      <c r="M135" s="78"/>
      <c r="N135" s="78"/>
      <c r="O135" s="78"/>
    </row>
    <row r="136" spans="5:15" s="188" customFormat="1">
      <c r="E136" s="78"/>
      <c r="F136" s="78"/>
      <c r="H136" s="78"/>
      <c r="J136" s="78"/>
      <c r="L136" s="78"/>
      <c r="M136" s="78"/>
      <c r="N136" s="78"/>
      <c r="O136" s="78"/>
    </row>
    <row r="137" spans="5:15" s="188" customFormat="1">
      <c r="E137" s="78"/>
      <c r="F137" s="78"/>
      <c r="H137" s="78"/>
      <c r="J137" s="78"/>
      <c r="L137" s="78"/>
      <c r="M137" s="78"/>
      <c r="N137" s="78"/>
      <c r="O137" s="78"/>
    </row>
    <row r="138" spans="5:15" s="188" customFormat="1">
      <c r="E138" s="78"/>
      <c r="F138" s="78"/>
      <c r="H138" s="78"/>
      <c r="J138" s="78"/>
      <c r="L138" s="78"/>
      <c r="M138" s="78"/>
      <c r="N138" s="78"/>
      <c r="O138" s="78"/>
    </row>
    <row r="139" spans="5:15" s="188" customFormat="1">
      <c r="E139" s="78"/>
      <c r="F139" s="78"/>
      <c r="H139" s="78"/>
      <c r="J139" s="78"/>
      <c r="L139" s="78"/>
      <c r="M139" s="78"/>
      <c r="N139" s="78"/>
      <c r="O139" s="78"/>
    </row>
    <row r="140" spans="5:15" s="188" customFormat="1">
      <c r="E140" s="78"/>
      <c r="F140" s="78"/>
      <c r="H140" s="78"/>
      <c r="J140" s="78"/>
      <c r="L140" s="78"/>
      <c r="M140" s="78"/>
      <c r="N140" s="78"/>
      <c r="O140" s="78"/>
    </row>
    <row r="141" spans="5:15" s="188" customFormat="1">
      <c r="E141" s="78"/>
      <c r="F141" s="78"/>
      <c r="H141" s="78"/>
      <c r="J141" s="78"/>
      <c r="L141" s="78"/>
      <c r="M141" s="78"/>
      <c r="N141" s="78"/>
      <c r="O141" s="78"/>
    </row>
    <row r="142" spans="5:15" s="188" customFormat="1">
      <c r="E142" s="78"/>
      <c r="F142" s="78"/>
      <c r="H142" s="78"/>
      <c r="J142" s="78"/>
      <c r="L142" s="78"/>
      <c r="M142" s="78"/>
      <c r="N142" s="78"/>
      <c r="O142" s="78"/>
    </row>
    <row r="143" spans="5:15" s="188" customFormat="1">
      <c r="E143" s="78"/>
      <c r="F143" s="78"/>
      <c r="H143" s="78"/>
      <c r="J143" s="78"/>
      <c r="L143" s="78"/>
      <c r="M143" s="78"/>
      <c r="N143" s="78"/>
      <c r="O143" s="78"/>
    </row>
    <row r="144" spans="5:15" s="188" customFormat="1">
      <c r="E144" s="78"/>
      <c r="F144" s="78"/>
      <c r="H144" s="78"/>
      <c r="J144" s="78"/>
      <c r="L144" s="78"/>
      <c r="M144" s="78"/>
      <c r="N144" s="78"/>
      <c r="O144" s="78"/>
    </row>
    <row r="145" spans="5:15" s="188" customFormat="1">
      <c r="E145" s="78"/>
      <c r="F145" s="78"/>
      <c r="H145" s="78"/>
      <c r="J145" s="78"/>
      <c r="L145" s="78"/>
      <c r="M145" s="78"/>
      <c r="N145" s="78"/>
      <c r="O145" s="78"/>
    </row>
    <row r="146" spans="5:15" s="188" customFormat="1">
      <c r="E146" s="78"/>
      <c r="F146" s="78"/>
      <c r="H146" s="78"/>
      <c r="J146" s="78"/>
      <c r="L146" s="78"/>
      <c r="M146" s="78"/>
      <c r="N146" s="78"/>
      <c r="O146" s="78"/>
    </row>
    <row r="147" spans="5:15" s="188" customFormat="1">
      <c r="E147" s="78"/>
      <c r="F147" s="78"/>
      <c r="H147" s="78"/>
      <c r="J147" s="78"/>
      <c r="L147" s="78"/>
      <c r="M147" s="78"/>
      <c r="N147" s="78"/>
      <c r="O147" s="78"/>
    </row>
    <row r="148" spans="5:15" s="188" customFormat="1">
      <c r="E148" s="78"/>
      <c r="F148" s="78"/>
      <c r="H148" s="78"/>
      <c r="J148" s="78"/>
      <c r="L148" s="78"/>
      <c r="M148" s="78"/>
      <c r="N148" s="78"/>
      <c r="O148" s="78"/>
    </row>
    <row r="149" spans="5:15" s="188" customFormat="1">
      <c r="E149" s="78"/>
      <c r="F149" s="78"/>
      <c r="H149" s="78"/>
      <c r="J149" s="78"/>
      <c r="L149" s="78"/>
      <c r="M149" s="78"/>
      <c r="N149" s="78"/>
      <c r="O149" s="78"/>
    </row>
    <row r="150" spans="5:15" s="188" customFormat="1">
      <c r="E150" s="78"/>
      <c r="F150" s="78"/>
      <c r="H150" s="78"/>
      <c r="J150" s="78"/>
      <c r="L150" s="78"/>
      <c r="M150" s="78"/>
      <c r="N150" s="78"/>
      <c r="O150" s="78"/>
    </row>
    <row r="151" spans="5:15" s="188" customFormat="1">
      <c r="E151" s="78"/>
      <c r="F151" s="78"/>
      <c r="H151" s="78"/>
      <c r="J151" s="78"/>
      <c r="L151" s="78"/>
      <c r="M151" s="78"/>
      <c r="N151" s="78"/>
      <c r="O151" s="78"/>
    </row>
    <row r="152" spans="5:15" s="188" customFormat="1">
      <c r="E152" s="78"/>
      <c r="F152" s="78"/>
      <c r="H152" s="78"/>
      <c r="J152" s="78"/>
      <c r="L152" s="78"/>
      <c r="M152" s="78"/>
      <c r="N152" s="78"/>
      <c r="O152" s="78"/>
    </row>
    <row r="153" spans="5:15" s="188" customFormat="1">
      <c r="E153" s="78"/>
      <c r="F153" s="78"/>
      <c r="H153" s="78"/>
      <c r="J153" s="78"/>
      <c r="L153" s="78"/>
      <c r="M153" s="78"/>
      <c r="N153" s="78"/>
      <c r="O153" s="78"/>
    </row>
    <row r="154" spans="5:15" s="188" customFormat="1">
      <c r="E154" s="78"/>
      <c r="F154" s="78"/>
      <c r="H154" s="78"/>
      <c r="J154" s="78"/>
      <c r="L154" s="78"/>
      <c r="M154" s="78"/>
      <c r="N154" s="78"/>
      <c r="O154" s="78"/>
    </row>
    <row r="155" spans="5:15" s="188" customFormat="1">
      <c r="E155" s="78"/>
      <c r="F155" s="78"/>
      <c r="H155" s="78"/>
      <c r="J155" s="78"/>
      <c r="L155" s="78"/>
      <c r="M155" s="78"/>
      <c r="N155" s="78"/>
      <c r="O155" s="78"/>
    </row>
    <row r="156" spans="5:15" s="188" customFormat="1">
      <c r="E156" s="78"/>
      <c r="F156" s="78"/>
      <c r="H156" s="78"/>
      <c r="J156" s="78"/>
      <c r="L156" s="78"/>
      <c r="M156" s="78"/>
      <c r="N156" s="78"/>
      <c r="O156" s="78"/>
    </row>
    <row r="157" spans="5:15" s="188" customFormat="1">
      <c r="E157" s="78"/>
      <c r="F157" s="78"/>
      <c r="H157" s="78"/>
      <c r="J157" s="78"/>
      <c r="L157" s="78"/>
      <c r="M157" s="78"/>
      <c r="N157" s="78"/>
      <c r="O157" s="78"/>
    </row>
    <row r="158" spans="5:15" s="188" customFormat="1">
      <c r="E158" s="78"/>
      <c r="F158" s="78"/>
      <c r="H158" s="78"/>
      <c r="J158" s="78"/>
      <c r="L158" s="78"/>
      <c r="M158" s="78"/>
      <c r="N158" s="78"/>
      <c r="O158" s="78"/>
    </row>
    <row r="159" spans="5:15" s="188" customFormat="1">
      <c r="E159" s="78"/>
      <c r="F159" s="78"/>
      <c r="H159" s="78"/>
      <c r="J159" s="78"/>
      <c r="L159" s="78"/>
      <c r="M159" s="78"/>
      <c r="N159" s="78"/>
      <c r="O159" s="78"/>
    </row>
    <row r="160" spans="5:15" s="188" customFormat="1">
      <c r="E160" s="78"/>
      <c r="F160" s="78"/>
      <c r="H160" s="78"/>
      <c r="J160" s="78"/>
      <c r="L160" s="78"/>
      <c r="M160" s="78"/>
      <c r="N160" s="78"/>
      <c r="O160" s="78"/>
    </row>
    <row r="161" spans="5:15" s="188" customFormat="1">
      <c r="E161" s="78"/>
      <c r="F161" s="78"/>
      <c r="H161" s="78"/>
      <c r="J161" s="78"/>
      <c r="L161" s="78"/>
      <c r="M161" s="78"/>
      <c r="N161" s="78"/>
      <c r="O161" s="78"/>
    </row>
    <row r="162" spans="5:15" s="188" customFormat="1">
      <c r="E162" s="78"/>
      <c r="F162" s="78"/>
      <c r="H162" s="78"/>
      <c r="J162" s="78"/>
      <c r="L162" s="78"/>
      <c r="M162" s="78"/>
      <c r="N162" s="78"/>
      <c r="O162" s="78"/>
    </row>
    <row r="163" spans="5:15" s="188" customFormat="1">
      <c r="E163" s="78"/>
      <c r="F163" s="78"/>
      <c r="H163" s="78"/>
      <c r="J163" s="78"/>
      <c r="L163" s="78"/>
      <c r="M163" s="78"/>
      <c r="N163" s="78"/>
      <c r="O163" s="78"/>
    </row>
    <row r="164" spans="5:15" s="188" customFormat="1">
      <c r="E164" s="78"/>
      <c r="F164" s="78"/>
      <c r="H164" s="78"/>
      <c r="J164" s="78"/>
      <c r="L164" s="78"/>
      <c r="M164" s="78"/>
      <c r="N164" s="78"/>
      <c r="O164" s="78"/>
    </row>
    <row r="165" spans="5:15" s="188" customFormat="1">
      <c r="E165" s="78"/>
      <c r="F165" s="78"/>
      <c r="H165" s="78"/>
      <c r="J165" s="78"/>
      <c r="L165" s="78"/>
      <c r="M165" s="78"/>
      <c r="N165" s="78"/>
      <c r="O165" s="78"/>
    </row>
    <row r="166" spans="5:15" s="188" customFormat="1">
      <c r="E166" s="78"/>
      <c r="F166" s="78"/>
      <c r="H166" s="78"/>
      <c r="J166" s="78"/>
      <c r="L166" s="78"/>
      <c r="M166" s="78"/>
      <c r="N166" s="78"/>
      <c r="O166" s="78"/>
    </row>
    <row r="167" spans="5:15" s="188" customFormat="1">
      <c r="E167" s="78"/>
      <c r="F167" s="78"/>
      <c r="H167" s="78"/>
      <c r="J167" s="78"/>
      <c r="L167" s="78"/>
      <c r="M167" s="78"/>
      <c r="N167" s="78"/>
      <c r="O167" s="78"/>
    </row>
    <row r="168" spans="5:15" s="188" customFormat="1">
      <c r="E168" s="78"/>
      <c r="F168" s="78"/>
      <c r="H168" s="78"/>
      <c r="J168" s="78"/>
      <c r="L168" s="78"/>
      <c r="M168" s="78"/>
      <c r="N168" s="78"/>
      <c r="O168" s="78"/>
    </row>
    <row r="169" spans="5:15" s="188" customFormat="1">
      <c r="E169" s="78"/>
      <c r="F169" s="78"/>
      <c r="H169" s="78"/>
      <c r="J169" s="78"/>
      <c r="L169" s="78"/>
      <c r="M169" s="78"/>
      <c r="N169" s="78"/>
      <c r="O169" s="78"/>
    </row>
    <row r="170" spans="5:15" s="188" customFormat="1">
      <c r="E170" s="78"/>
      <c r="F170" s="78"/>
      <c r="H170" s="78"/>
      <c r="J170" s="78"/>
      <c r="L170" s="78"/>
      <c r="M170" s="78"/>
      <c r="N170" s="78"/>
      <c r="O170" s="78"/>
    </row>
    <row r="171" spans="5:15" s="188" customFormat="1">
      <c r="E171" s="78"/>
      <c r="F171" s="78"/>
      <c r="H171" s="78"/>
      <c r="J171" s="78"/>
      <c r="L171" s="78"/>
      <c r="M171" s="78"/>
      <c r="N171" s="78"/>
      <c r="O171" s="78"/>
    </row>
    <row r="172" spans="5:15" s="188" customFormat="1">
      <c r="E172" s="78"/>
      <c r="F172" s="78"/>
      <c r="H172" s="78"/>
      <c r="J172" s="78"/>
      <c r="L172" s="78"/>
      <c r="M172" s="78"/>
      <c r="N172" s="78"/>
      <c r="O172" s="78"/>
    </row>
    <row r="173" spans="5:15" s="188" customFormat="1">
      <c r="E173" s="78"/>
      <c r="F173" s="78"/>
      <c r="H173" s="78"/>
      <c r="J173" s="78"/>
      <c r="L173" s="78"/>
      <c r="M173" s="78"/>
      <c r="N173" s="78"/>
      <c r="O173" s="78"/>
    </row>
    <row r="174" spans="5:15" s="188" customFormat="1">
      <c r="E174" s="78"/>
      <c r="F174" s="78"/>
      <c r="H174" s="78"/>
      <c r="J174" s="78"/>
      <c r="L174" s="78"/>
      <c r="M174" s="78"/>
      <c r="N174" s="78"/>
      <c r="O174" s="78"/>
    </row>
    <row r="175" spans="5:15" s="188" customFormat="1">
      <c r="E175" s="78"/>
      <c r="F175" s="78"/>
      <c r="H175" s="78"/>
      <c r="J175" s="78"/>
      <c r="L175" s="78"/>
      <c r="M175" s="78"/>
      <c r="N175" s="78"/>
      <c r="O175" s="78"/>
    </row>
    <row r="176" spans="5:15" s="188" customFormat="1">
      <c r="E176" s="78"/>
      <c r="F176" s="78"/>
      <c r="H176" s="78"/>
      <c r="J176" s="78"/>
      <c r="L176" s="78"/>
      <c r="M176" s="78"/>
      <c r="N176" s="78"/>
      <c r="O176" s="78"/>
    </row>
  </sheetData>
  <mergeCells count="3">
    <mergeCell ref="G3:H3"/>
    <mergeCell ref="I3:J3"/>
    <mergeCell ref="K3:L3"/>
  </mergeCells>
  <pageMargins left="0.70866141732283472" right="0.70866141732283472" top="0.74803149606299213" bottom="0.74803149606299213" header="0.31496062992125984" footer="0.31496062992125984"/>
  <pageSetup paperSize="9" scale="6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D8"/>
  <sheetViews>
    <sheetView workbookViewId="0">
      <selection activeCell="C41" sqref="C41:F45"/>
    </sheetView>
  </sheetViews>
  <sheetFormatPr baseColWidth="10" defaultRowHeight="15"/>
  <cols>
    <col min="2" max="2" width="15.42578125" customWidth="1"/>
  </cols>
  <sheetData>
    <row r="3" spans="2:4">
      <c r="B3" s="347"/>
      <c r="C3" s="348" t="s">
        <v>84</v>
      </c>
      <c r="D3" s="349" t="s">
        <v>85</v>
      </c>
    </row>
    <row r="4" spans="2:4">
      <c r="B4" s="330" t="s">
        <v>263</v>
      </c>
      <c r="C4" s="369" t="s">
        <v>268</v>
      </c>
      <c r="D4" s="370" t="s">
        <v>268</v>
      </c>
    </row>
    <row r="5" spans="2:4">
      <c r="B5" s="330" t="s">
        <v>264</v>
      </c>
      <c r="C5" s="369" t="s">
        <v>268</v>
      </c>
      <c r="D5" s="370" t="s">
        <v>268</v>
      </c>
    </row>
    <row r="6" spans="2:4">
      <c r="B6" s="330" t="s">
        <v>265</v>
      </c>
      <c r="C6" s="369" t="s">
        <v>268</v>
      </c>
      <c r="D6" s="370" t="s">
        <v>268</v>
      </c>
    </row>
    <row r="7" spans="2:4">
      <c r="B7" s="330" t="s">
        <v>266</v>
      </c>
      <c r="C7" s="369" t="s">
        <v>268</v>
      </c>
      <c r="D7" s="370" t="s">
        <v>268</v>
      </c>
    </row>
    <row r="8" spans="2:4">
      <c r="B8" s="341" t="s">
        <v>267</v>
      </c>
      <c r="C8" s="371" t="s">
        <v>268</v>
      </c>
      <c r="D8" s="37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ESFA resumido</vt:lpstr>
      <vt:lpstr>PYG Q1 Conciliación - Res</vt:lpstr>
      <vt:lpstr>ESFA Detallado</vt:lpstr>
      <vt:lpstr>ESF Q1 Resumen</vt:lpstr>
      <vt:lpstr>ESF Q1</vt:lpstr>
      <vt:lpstr>PYG Q1 </vt:lpstr>
      <vt:lpstr>PYG Q1 Concil</vt:lpstr>
      <vt:lpstr>Indicadores</vt:lpstr>
      <vt:lpstr>'ESF Q1'!Área_de_impresión</vt:lpstr>
      <vt:lpstr>'ESF Q1 Resumen'!Área_de_impresión</vt:lpstr>
      <vt:lpstr>'PYG Q1 '!Área_de_impresión</vt:lpstr>
      <vt:lpstr>'PYG Q1 Concil'!Área_de_impresión</vt:lpstr>
      <vt:lpstr>'PYG Q1 Conciliación - Res'!Área_de_impresión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Munoz Monsalve</dc:creator>
  <cp:lastModifiedBy>Santiago Escobar Roldan</cp:lastModifiedBy>
  <cp:lastPrinted>2015-04-24T19:38:12Z</cp:lastPrinted>
  <dcterms:created xsi:type="dcterms:W3CDTF">2015-04-24T19:08:55Z</dcterms:created>
  <dcterms:modified xsi:type="dcterms:W3CDTF">2015-05-29T13:41:32Z</dcterms:modified>
</cp:coreProperties>
</file>