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Hoja1" sheetId="1" r:id="rId1"/>
  </sheets>
  <externalReferences>
    <externalReference r:id="rId2"/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P8" i="1" l="1"/>
  <c r="Q8" i="1"/>
  <c r="R8" i="1"/>
  <c r="S8" i="1"/>
  <c r="T8" i="1"/>
  <c r="O8" i="1"/>
  <c r="P6" i="1" l="1"/>
  <c r="Q6" i="1"/>
  <c r="R6" i="1"/>
  <c r="S6" i="1"/>
  <c r="T6" i="1"/>
  <c r="O6" i="1"/>
  <c r="O14" i="1" l="1"/>
  <c r="P14" i="1"/>
  <c r="Q14" i="1"/>
  <c r="R14" i="1"/>
  <c r="S14" i="1"/>
  <c r="T14" i="1"/>
  <c r="O13" i="1"/>
  <c r="O15" i="1" s="1"/>
  <c r="P13" i="1"/>
  <c r="P15" i="1" s="1"/>
  <c r="Q13" i="1"/>
  <c r="R13" i="1"/>
  <c r="S13" i="1"/>
  <c r="T13" i="1"/>
  <c r="T15" i="1" s="1"/>
  <c r="O3" i="1"/>
  <c r="P3" i="1"/>
  <c r="Q3" i="1"/>
  <c r="R3" i="1"/>
  <c r="S3" i="1"/>
  <c r="T3" i="1"/>
  <c r="O4" i="1"/>
  <c r="P4" i="1"/>
  <c r="Q4" i="1"/>
  <c r="R4" i="1"/>
  <c r="S4" i="1"/>
  <c r="T4" i="1"/>
  <c r="N18" i="1"/>
  <c r="N13" i="1"/>
  <c r="N3" i="1"/>
  <c r="N14" i="1"/>
  <c r="M18" i="1"/>
  <c r="H18" i="1"/>
  <c r="G18" i="1"/>
  <c r="G8" i="1" s="1"/>
  <c r="E18" i="1"/>
  <c r="M17" i="1"/>
  <c r="H17" i="1"/>
  <c r="L14" i="1"/>
  <c r="K14" i="1"/>
  <c r="J14" i="1"/>
  <c r="M13" i="1"/>
  <c r="L13" i="1"/>
  <c r="K13" i="1"/>
  <c r="K15" i="1" s="1"/>
  <c r="J13" i="1"/>
  <c r="M12" i="1"/>
  <c r="L11" i="1"/>
  <c r="L8" i="1" s="1"/>
  <c r="K11" i="1"/>
  <c r="K6" i="1" s="1"/>
  <c r="J11" i="1"/>
  <c r="J6" i="1" s="1"/>
  <c r="M8" i="1"/>
  <c r="K8" i="1"/>
  <c r="J8" i="1"/>
  <c r="I8" i="1"/>
  <c r="H8" i="1"/>
  <c r="F8" i="1"/>
  <c r="E8" i="1"/>
  <c r="D8" i="1"/>
  <c r="M7" i="1"/>
  <c r="L6" i="1"/>
  <c r="L4" i="1" s="1"/>
  <c r="I6" i="1"/>
  <c r="I3" i="1" s="1"/>
  <c r="H6" i="1"/>
  <c r="H3" i="1" s="1"/>
  <c r="G6" i="1"/>
  <c r="G3" i="1" s="1"/>
  <c r="F6" i="1"/>
  <c r="F3" i="1" s="1"/>
  <c r="D6" i="1"/>
  <c r="D3" i="1" s="1"/>
  <c r="M5" i="1"/>
  <c r="M14" i="1" s="1"/>
  <c r="E5" i="1"/>
  <c r="I14" i="1" s="1"/>
  <c r="D4" i="1"/>
  <c r="S15" i="1" l="1"/>
  <c r="R15" i="1"/>
  <c r="Q15" i="1"/>
  <c r="J15" i="1"/>
  <c r="I4" i="1"/>
  <c r="L3" i="1"/>
  <c r="F4" i="1"/>
  <c r="M15" i="1"/>
  <c r="H4" i="1"/>
  <c r="J3" i="1"/>
  <c r="J4" i="1"/>
  <c r="G4" i="1"/>
  <c r="L15" i="1"/>
  <c r="N15" i="1"/>
  <c r="N4" i="1"/>
  <c r="K4" i="1"/>
  <c r="K3" i="1"/>
  <c r="E6" i="1"/>
  <c r="M6" i="1"/>
  <c r="I13" i="1"/>
  <c r="I15" i="1" s="1"/>
  <c r="M3" i="1" l="1"/>
  <c r="M4" i="1"/>
  <c r="E3" i="1"/>
  <c r="E4" i="1"/>
</calcChain>
</file>

<file path=xl/sharedStrings.xml><?xml version="1.0" encoding="utf-8"?>
<sst xmlns="http://schemas.openxmlformats.org/spreadsheetml/2006/main" count="33" uniqueCount="33">
  <si>
    <t>INDICADORES GENERALES</t>
  </si>
  <si>
    <t>Precio / Valor en libros - PVL</t>
  </si>
  <si>
    <t>Relación Precio / Ganancias - RPG (12 meses)</t>
  </si>
  <si>
    <t>Precio de cierre del mes (pesos)</t>
  </si>
  <si>
    <t>Capitalización Bursátil (millones de pesos)</t>
  </si>
  <si>
    <t>Valor intrínseco (pesos)</t>
  </si>
  <si>
    <t>Utilidad por acción (12 meses)</t>
  </si>
  <si>
    <t>Dividendo (pesos por acción-mes)</t>
  </si>
  <si>
    <t>Acciones en circulación</t>
  </si>
  <si>
    <t>Número de accionistas</t>
  </si>
  <si>
    <t>Rentabilidad por dividendos (12 meses)</t>
  </si>
  <si>
    <t>Rentabilidad por valorización (12 meses)</t>
  </si>
  <si>
    <t>Rentabilidad combinada (12 meses)</t>
  </si>
  <si>
    <t>http://www.gruponutresa.com/es/content/indicadores-de-la-accion</t>
  </si>
  <si>
    <t>General Metrics</t>
  </si>
  <si>
    <t>Price / Book Value</t>
  </si>
  <si>
    <t>Price-earnings ratio (P/E ratio)</t>
  </si>
  <si>
    <t>Share closing price (COP)</t>
  </si>
  <si>
    <t>Market cap. (mill. COP)</t>
  </si>
  <si>
    <t>Intrinsic value (COP)</t>
  </si>
  <si>
    <t>Earnings per share (12 months)</t>
  </si>
  <si>
    <t>Dividend (pesos per share-month)</t>
  </si>
  <si>
    <t>Outstanding shares</t>
  </si>
  <si>
    <t>No. of shareholders</t>
  </si>
  <si>
    <t>Dividend yield (12 months)</t>
  </si>
  <si>
    <t>Share price change (12 months)</t>
  </si>
  <si>
    <t>Total return per share (12 months)</t>
  </si>
  <si>
    <t>Patrimonio</t>
  </si>
  <si>
    <t>Utilidad doce meses</t>
  </si>
  <si>
    <t>Equity</t>
  </si>
  <si>
    <t>Net Income last 12 months</t>
  </si>
  <si>
    <t>Promedio diario de negociación</t>
  </si>
  <si>
    <t>Average daily trading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</si>
</sst>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%"/>
    <numFmt numFmtId="169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Font="1" applyFill="1" applyBorder="1"/>
    <xf numFmtId="164" fontId="3" fillId="2" borderId="1" xfId="1" applyNumberFormat="1" applyFont="1" applyFill="1" applyBorder="1"/>
    <xf numFmtId="165" fontId="3" fillId="2" borderId="1" xfId="1" applyNumberFormat="1" applyFont="1" applyFill="1" applyBorder="1"/>
    <xf numFmtId="165" fontId="3" fillId="2" borderId="1" xfId="0" applyNumberFormat="1" applyFont="1" applyFill="1" applyBorder="1"/>
    <xf numFmtId="166" fontId="3" fillId="2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167" fontId="3" fillId="2" borderId="1" xfId="2" applyNumberFormat="1" applyFont="1" applyFill="1" applyBorder="1"/>
    <xf numFmtId="167" fontId="3" fillId="2" borderId="0" xfId="0" applyNumberFormat="1" applyFont="1" applyFill="1"/>
    <xf numFmtId="165" fontId="3" fillId="2" borderId="0" xfId="1" applyNumberFormat="1" applyFont="1" applyFill="1"/>
    <xf numFmtId="15" fontId="3" fillId="2" borderId="0" xfId="0" applyNumberFormat="1" applyFont="1" applyFill="1"/>
    <xf numFmtId="169" fontId="3" fillId="2" borderId="1" xfId="1" applyNumberFormat="1" applyFont="1" applyFill="1" applyBorder="1"/>
    <xf numFmtId="17" fontId="2" fillId="3" borderId="1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2628900</xdr:colOff>
      <xdr:row>0</xdr:row>
      <xdr:rowOff>1093524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0"/>
          <a:ext cx="2628900" cy="1093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milo%20Botero\ayuda%20de%20presentaciones%20a%20jun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aajimenez\Libraries\Quickr\GrupoNutresa\@Pgruponutresa\@RPageLibrary0525792200764B69.nsf\@FceWQJXkidlmb\@D717AF7CB53FB0ECF05257A46005177F6\ayuda%20de%20presentaciones%20a%20jun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milo%20Botero\ayuda%20de%20presentaciones%20a%20mar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milo%20Botero\GNCH\Seguimiento\GNCH\Resultados\individual%20dic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FF de input"/>
      <sheetName val="EEFF consolidados"/>
      <sheetName val="Ing - EEFF consolidados"/>
      <sheetName val="EEFF individuales"/>
      <sheetName val="Ing - EEFF individuales"/>
      <sheetName val="ventas y EBITDA x negocio"/>
      <sheetName val="tablas ventas y EBITDA"/>
      <sheetName val="gráficas ventas y EBITDA"/>
      <sheetName val="gráficas ventas y EBITDA ing"/>
      <sheetName val="4Q09"/>
      <sheetName val="resultados trimestrales"/>
      <sheetName val="ventas x país"/>
      <sheetName val="MP x negocio"/>
      <sheetName val="indicadores - esp mar10"/>
      <sheetName val="indicadores - ing mar10"/>
      <sheetName val="volumen"/>
      <sheetName val="acción - BD"/>
      <sheetName val="acción - gráficas"/>
      <sheetName val="composición accionistas"/>
      <sheetName val="# de Accionistas"/>
      <sheetName val="movim. accionistas"/>
      <sheetName val="market report"/>
      <sheetName val="deuda"/>
      <sheetName val="deuda ing"/>
      <sheetName val="T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20700</v>
          </cell>
        </row>
        <row r="23">
          <cell r="M23">
            <v>242514.57616500001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FF de input"/>
      <sheetName val="EEFF consolidados"/>
      <sheetName val="Ing - EEFF consolidados"/>
      <sheetName val="EEFF individuales"/>
      <sheetName val="Ing - EEFF individuales"/>
      <sheetName val="EEFF 2Q12"/>
      <sheetName val="EEFF 2Q12 ing"/>
      <sheetName val="resumen - fact sheet"/>
      <sheetName val="V y E trim anterior"/>
      <sheetName val="ventas y EBITDA x negocio"/>
      <sheetName val="ventas y EBITDA x negocio ing"/>
      <sheetName val="evolución márgenes EBITDA"/>
      <sheetName val="2Q12"/>
      <sheetName val="2Q12 ing"/>
      <sheetName val="resultados trimestrales"/>
      <sheetName val="evol. commodit. intl"/>
      <sheetName val="evol. commodit. nales."/>
      <sheetName val="MP x negocio"/>
      <sheetName val="evol. EV_EBITDA"/>
      <sheetName val="indicadores - jun12"/>
      <sheetName val="indicadores - jun12 (ing)"/>
      <sheetName val="acción - BD"/>
      <sheetName val="volumen"/>
      <sheetName val="acción - gráficas"/>
      <sheetName val="Hoja1"/>
      <sheetName val="composición accionistas"/>
      <sheetName val="# de Accionistas"/>
      <sheetName val="movim. accionistas"/>
      <sheetName val="market report"/>
      <sheetName val="deuda"/>
      <sheetName val="deuda ing"/>
      <sheetName val="TRM"/>
      <sheetName val="Hoja2"/>
    </sheetNames>
    <sheetDataSet>
      <sheetData sheetId="0" refreshError="1">
        <row r="2">
          <cell r="M2">
            <v>40695</v>
          </cell>
        </row>
        <row r="22">
          <cell r="J22">
            <v>6399275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">
          <cell r="C4">
            <v>20500</v>
          </cell>
        </row>
        <row r="10">
          <cell r="C10">
            <v>13907.73473670625</v>
          </cell>
        </row>
        <row r="14">
          <cell r="C14">
            <v>681.1618012019286</v>
          </cell>
          <cell r="F14">
            <v>19883</v>
          </cell>
        </row>
        <row r="24">
          <cell r="N24">
            <v>286059.16910524725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FF de input"/>
      <sheetName val="EEFF consolidados"/>
      <sheetName val="PyG mar11 2010 reclasif"/>
      <sheetName val="Ing - PyG mar11 2010 reclasif"/>
      <sheetName val="Ing - EEFF consolidados"/>
      <sheetName val="EEFF individuales"/>
      <sheetName val="Ing - EEFF individuales"/>
      <sheetName val="ventas y EBITDA x negocio"/>
      <sheetName val="ventas y EBITDA x negocio ing"/>
      <sheetName val="resumen - fact sheet"/>
      <sheetName val="tablas ventas y EBITDA"/>
      <sheetName val="gráficas ventas y EBITDA"/>
      <sheetName val="gráficas ventas y EBITDA ing"/>
      <sheetName val="4Q10"/>
      <sheetName val="4Q10 exVen"/>
      <sheetName val="4Q10 ing"/>
      <sheetName val="4Q10 exVen ing"/>
      <sheetName val="resultados trimestrales"/>
      <sheetName val="Informe"/>
      <sheetName val="MP x negocio"/>
      <sheetName val="evol. EV_EBITDA"/>
      <sheetName val="indicadores - esp dic10"/>
      <sheetName val="acción - BD"/>
      <sheetName val="indicadores - ing mar10"/>
      <sheetName val="volumen"/>
      <sheetName val="acción - gráficas"/>
      <sheetName val="composición accionistas"/>
      <sheetName val="# de Accionistas"/>
      <sheetName val="movim. accionistas"/>
      <sheetName val="market report"/>
      <sheetName val="deuda"/>
      <sheetName val="deuda (2)"/>
      <sheetName val="deuda ing"/>
      <sheetName val="TRM"/>
    </sheetNames>
    <sheetDataSet>
      <sheetData sheetId="0" refreshError="1">
        <row r="22">
          <cell r="J22">
            <v>6123205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3">
          <cell r="M23">
            <v>276521.18496553996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MES"/>
      <sheetName val="RECORD MES 2010"/>
      <sheetName val="EERR"/>
      <sheetName val="ER-PROYECTADO"/>
      <sheetName val="ESTADO DE RESULTADOS ACUMULADO"/>
      <sheetName val="VENTA DE ACCIONES"/>
      <sheetName val="RECORD ACUMULADO RESULT  2010"/>
      <sheetName val="PRESUPUESTO 2005E"/>
      <sheetName val="INGRESO MP MENSUAL"/>
      <sheetName val="ER PROYECTADO AÑO"/>
      <sheetName val="INGRESO MP"/>
      <sheetName val="UTIL BASE MPU"/>
      <sheetName val="INGRESO DIVIDENDOS"/>
      <sheetName val="GASTOS DE DIRECCION"/>
      <sheetName val="OTROS INGRESOS Y EGRESOS"/>
      <sheetName val="ESTR- AXI"/>
      <sheetName val="BALANCE"/>
      <sheetName val="DEUDA EBITDA"/>
      <sheetName val="END NETO CONSOL"/>
      <sheetName val="END FRO CONSOL"/>
      <sheetName val="END FRO EXTERIOR"/>
      <sheetName val="POSICION NETA"/>
      <sheetName val="SIN VENEZUELA"/>
      <sheetName val="INTRÍNSECOS"/>
      <sheetName val="CXC Y CXP"/>
      <sheetName val="INDICADORES"/>
      <sheetName val="CONC CONSOLI VS BASI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F31">
            <v>278402.71985053999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1" sqref="B21"/>
    </sheetView>
  </sheetViews>
  <sheetFormatPr baseColWidth="10" defaultRowHeight="15" outlineLevelRow="1" x14ac:dyDescent="0.25"/>
  <cols>
    <col min="1" max="1" width="3.140625" style="1" customWidth="1"/>
    <col min="2" max="2" width="39.85546875" style="3" customWidth="1"/>
    <col min="3" max="3" width="29.42578125" style="1" customWidth="1"/>
    <col min="4" max="14" width="12.28515625" style="1" customWidth="1"/>
    <col min="15" max="20" width="12.28515625" style="1" bestFit="1" customWidth="1"/>
    <col min="21" max="16384" width="11.42578125" style="1"/>
  </cols>
  <sheetData>
    <row r="1" spans="2:20" ht="88.5" customHeight="1" x14ac:dyDescent="0.25"/>
    <row r="2" spans="2:20" x14ac:dyDescent="0.25">
      <c r="B2" s="15" t="s">
        <v>0</v>
      </c>
      <c r="C2" s="15" t="s">
        <v>14</v>
      </c>
      <c r="D2" s="15">
        <v>40238</v>
      </c>
      <c r="E2" s="15">
        <v>40330</v>
      </c>
      <c r="F2" s="15">
        <v>40422</v>
      </c>
      <c r="G2" s="15">
        <v>40513</v>
      </c>
      <c r="H2" s="15">
        <v>40603</v>
      </c>
      <c r="I2" s="15">
        <v>40695</v>
      </c>
      <c r="J2" s="15">
        <v>40787</v>
      </c>
      <c r="K2" s="15">
        <v>40878</v>
      </c>
      <c r="L2" s="15">
        <v>40969</v>
      </c>
      <c r="M2" s="15">
        <v>41061</v>
      </c>
      <c r="N2" s="15">
        <v>41153</v>
      </c>
      <c r="O2" s="15">
        <v>41244</v>
      </c>
      <c r="P2" s="15">
        <v>41334</v>
      </c>
      <c r="Q2" s="15">
        <v>41426</v>
      </c>
      <c r="R2" s="15">
        <v>41518</v>
      </c>
      <c r="S2" s="15">
        <v>41609</v>
      </c>
      <c r="T2" s="15">
        <v>41699</v>
      </c>
    </row>
    <row r="3" spans="2:20" x14ac:dyDescent="0.25">
      <c r="B3" s="4" t="s">
        <v>1</v>
      </c>
      <c r="C3" s="4" t="s">
        <v>15</v>
      </c>
      <c r="D3" s="5">
        <f t="shared" ref="D3:M3" si="0">D6/D17</f>
        <v>1.7049200620260652</v>
      </c>
      <c r="E3" s="5">
        <f>E6/E17</f>
        <v>1.6106170931428765</v>
      </c>
      <c r="F3" s="5">
        <f t="shared" si="0"/>
        <v>1.7602822250002415</v>
      </c>
      <c r="G3" s="5">
        <f t="shared" si="0"/>
        <v>1.8647140644957243</v>
      </c>
      <c r="H3" s="5">
        <f t="shared" si="0"/>
        <v>1.6699426628701799</v>
      </c>
      <c r="I3" s="5">
        <f t="shared" si="0"/>
        <v>1.6408565353601832</v>
      </c>
      <c r="J3" s="5">
        <f t="shared" si="0"/>
        <v>1.6663170336538768</v>
      </c>
      <c r="K3" s="5">
        <f t="shared" si="0"/>
        <v>1.549154446137466</v>
      </c>
      <c r="L3" s="5">
        <f t="shared" si="0"/>
        <v>1.5688666612221176</v>
      </c>
      <c r="M3" s="5">
        <f t="shared" si="0"/>
        <v>1.4739999279605893</v>
      </c>
      <c r="N3" s="5">
        <f t="shared" ref="N3:T3" si="1">N6/N17</f>
        <v>1.4383750727471525</v>
      </c>
      <c r="O3" s="5">
        <f t="shared" si="1"/>
        <v>1.5786754198141519</v>
      </c>
      <c r="P3" s="5">
        <f t="shared" si="1"/>
        <v>1.628862937734767</v>
      </c>
      <c r="Q3" s="5">
        <f t="shared" si="1"/>
        <v>1.5214793340094692</v>
      </c>
      <c r="R3" s="5">
        <f t="shared" si="1"/>
        <v>1.6290201989672497</v>
      </c>
      <c r="S3" s="5">
        <f t="shared" si="1"/>
        <v>1.6415988569104571</v>
      </c>
      <c r="T3" s="5" t="e">
        <f t="shared" si="1"/>
        <v>#DIV/0!</v>
      </c>
    </row>
    <row r="4" spans="2:20" x14ac:dyDescent="0.25">
      <c r="B4" s="4" t="s">
        <v>2</v>
      </c>
      <c r="C4" s="4" t="s">
        <v>16</v>
      </c>
      <c r="D4" s="5">
        <f t="shared" ref="D4:L4" si="2">D6/D18</f>
        <v>39.905982171075074</v>
      </c>
      <c r="E4" s="5">
        <f t="shared" si="2"/>
        <v>37.140264816378945</v>
      </c>
      <c r="F4" s="5">
        <f t="shared" si="2"/>
        <v>41.300629013042965</v>
      </c>
      <c r="G4" s="5">
        <f t="shared" si="2"/>
        <v>42.355353849022855</v>
      </c>
      <c r="H4" s="5">
        <f t="shared" si="2"/>
        <v>36.978726473612824</v>
      </c>
      <c r="I4" s="5">
        <f t="shared" si="2"/>
        <v>36.954501105888752</v>
      </c>
      <c r="J4" s="5">
        <f t="shared" si="2"/>
        <v>40.354965239294422</v>
      </c>
      <c r="K4" s="5">
        <f t="shared" si="2"/>
        <v>39.567058997056243</v>
      </c>
      <c r="L4" s="5">
        <f t="shared" si="2"/>
        <v>39.011515597996386</v>
      </c>
      <c r="M4" s="5">
        <f>M6/M18</f>
        <v>32.974055397362818</v>
      </c>
      <c r="N4" s="5">
        <f>N6/N18</f>
        <v>33.810470461100799</v>
      </c>
      <c r="O4" s="5">
        <f t="shared" ref="O4:T4" si="3">O6/O18</f>
        <v>33.852688509593072</v>
      </c>
      <c r="P4" s="5">
        <f t="shared" si="3"/>
        <v>32.75895470016895</v>
      </c>
      <c r="Q4" s="5">
        <f t="shared" si="3"/>
        <v>29.437177242759269</v>
      </c>
      <c r="R4" s="5">
        <f t="shared" si="3"/>
        <v>32.56880131361541</v>
      </c>
      <c r="S4" s="5">
        <f t="shared" si="3"/>
        <v>31.995119411732219</v>
      </c>
      <c r="T4" s="5" t="e">
        <f t="shared" si="3"/>
        <v>#DIV/0!</v>
      </c>
    </row>
    <row r="5" spans="2:20" x14ac:dyDescent="0.25">
      <c r="B5" s="4" t="s">
        <v>3</v>
      </c>
      <c r="C5" s="4" t="s">
        <v>17</v>
      </c>
      <c r="D5" s="6">
        <v>21420</v>
      </c>
      <c r="E5" s="6">
        <f>'[1]indicadores - esp mar10'!$C$4</f>
        <v>20700</v>
      </c>
      <c r="F5" s="6">
        <v>25960</v>
      </c>
      <c r="G5" s="6">
        <v>27100</v>
      </c>
      <c r="H5" s="6">
        <v>23500</v>
      </c>
      <c r="I5" s="6">
        <v>23400</v>
      </c>
      <c r="J5" s="6">
        <v>23280</v>
      </c>
      <c r="K5" s="6">
        <v>21800</v>
      </c>
      <c r="L5" s="6">
        <v>21660</v>
      </c>
      <c r="M5" s="6">
        <f>+'[2]indicadores - jun12'!$C$4</f>
        <v>20500</v>
      </c>
      <c r="N5" s="6">
        <v>21020</v>
      </c>
      <c r="O5" s="6">
        <v>25420</v>
      </c>
      <c r="P5" s="6">
        <v>26000</v>
      </c>
      <c r="Q5" s="6">
        <v>23980</v>
      </c>
      <c r="R5" s="6">
        <v>27220</v>
      </c>
      <c r="S5" s="6">
        <v>26440</v>
      </c>
      <c r="T5" s="6">
        <v>27280</v>
      </c>
    </row>
    <row r="6" spans="2:20" x14ac:dyDescent="0.25">
      <c r="B6" s="4" t="s">
        <v>4</v>
      </c>
      <c r="C6" s="4" t="s">
        <v>18</v>
      </c>
      <c r="D6" s="6">
        <f t="shared" ref="D6:M6" si="4">D5*D11/1000000</f>
        <v>9320344.4703599997</v>
      </c>
      <c r="E6" s="6">
        <f t="shared" si="4"/>
        <v>9007055.5806000009</v>
      </c>
      <c r="F6" s="6">
        <f t="shared" si="4"/>
        <v>11295804.96968</v>
      </c>
      <c r="G6" s="6">
        <f t="shared" si="4"/>
        <v>11791845.7118</v>
      </c>
      <c r="H6" s="6">
        <f t="shared" si="4"/>
        <v>10225401.263</v>
      </c>
      <c r="I6" s="6">
        <f t="shared" si="4"/>
        <v>10181888.917199999</v>
      </c>
      <c r="J6" s="6">
        <f t="shared" si="4"/>
        <v>10711674.10224</v>
      </c>
      <c r="K6" s="6">
        <f t="shared" si="4"/>
        <v>10030691.384400001</v>
      </c>
      <c r="L6" s="6">
        <f t="shared" si="4"/>
        <v>9966274.1002799999</v>
      </c>
      <c r="M6" s="6">
        <f t="shared" si="4"/>
        <v>9432530.8890000004</v>
      </c>
      <c r="N6" s="6">
        <v>9671795.0871600006</v>
      </c>
      <c r="O6" s="14">
        <f>+O5*O11/1000000</f>
        <v>11696338.30236</v>
      </c>
      <c r="P6" s="14">
        <f t="shared" ref="P6:T6" si="5">+P5*P11/1000000</f>
        <v>11963209.908</v>
      </c>
      <c r="Q6" s="14">
        <f t="shared" si="5"/>
        <v>11033760.522840001</v>
      </c>
      <c r="R6" s="14">
        <f t="shared" si="5"/>
        <v>12524560.526760001</v>
      </c>
      <c r="S6" s="14">
        <f t="shared" si="5"/>
        <v>12165664.229520001</v>
      </c>
      <c r="T6" s="14">
        <f t="shared" si="5"/>
        <v>12552167.93424</v>
      </c>
    </row>
    <row r="7" spans="2:20" x14ac:dyDescent="0.25">
      <c r="B7" s="4" t="s">
        <v>5</v>
      </c>
      <c r="C7" s="4" t="s">
        <v>19</v>
      </c>
      <c r="D7" s="5">
        <v>12583.584955789718</v>
      </c>
      <c r="E7" s="5">
        <v>12852.216760972698</v>
      </c>
      <c r="F7" s="5">
        <v>14747.635141289025</v>
      </c>
      <c r="G7" s="5">
        <v>14533.059258781675</v>
      </c>
      <c r="H7" s="5">
        <v>14072.339441648801</v>
      </c>
      <c r="I7" s="5">
        <v>14260.844562418421</v>
      </c>
      <c r="J7" s="7">
        <v>14017.040183158842</v>
      </c>
      <c r="K7" s="7">
        <v>14075.01</v>
      </c>
      <c r="L7" s="7">
        <v>13802.98</v>
      </c>
      <c r="M7" s="7">
        <f>+'[2]indicadores - jun12'!$C$10</f>
        <v>13907.73473670625</v>
      </c>
      <c r="N7" s="7">
        <v>14651.5438037067</v>
      </c>
      <c r="O7" s="7">
        <v>16130.725071617626</v>
      </c>
      <c r="P7" s="7">
        <v>15990.178010007045</v>
      </c>
      <c r="Q7" s="7">
        <v>15790.062153275392</v>
      </c>
      <c r="R7" s="7">
        <v>16733.965343709991</v>
      </c>
      <c r="S7" s="7">
        <v>16133.809026533047</v>
      </c>
      <c r="T7" s="7"/>
    </row>
    <row r="8" spans="2:20" x14ac:dyDescent="0.25">
      <c r="B8" s="4" t="s">
        <v>6</v>
      </c>
      <c r="C8" s="4" t="s">
        <v>20</v>
      </c>
      <c r="D8" s="5">
        <f t="shared" ref="D8:L8" si="6">D18*1000000/D11</f>
        <v>536.76162907539685</v>
      </c>
      <c r="E8" s="5">
        <f t="shared" si="6"/>
        <v>557.34659142417456</v>
      </c>
      <c r="F8" s="5">
        <f t="shared" si="6"/>
        <v>628.56185536064572</v>
      </c>
      <c r="G8" s="5">
        <f t="shared" si="6"/>
        <v>639.8246629363291</v>
      </c>
      <c r="H8" s="5">
        <f t="shared" si="6"/>
        <v>635.50052262532802</v>
      </c>
      <c r="I8" s="5">
        <f t="shared" si="6"/>
        <v>633.21109201149989</v>
      </c>
      <c r="J8" s="5">
        <f t="shared" si="6"/>
        <v>576.88068523800405</v>
      </c>
      <c r="K8" s="5">
        <f t="shared" si="6"/>
        <v>550.96336580441584</v>
      </c>
      <c r="L8" s="5">
        <f t="shared" si="6"/>
        <v>555.22067440805722</v>
      </c>
      <c r="M8" s="5">
        <f>+'[2]indicadores - jun12'!$C$14</f>
        <v>681.1618012019286</v>
      </c>
      <c r="N8" s="5">
        <v>707.84655273107171</v>
      </c>
      <c r="O8" s="5">
        <f>+O18*1000000/O11</f>
        <v>750.90047848922131</v>
      </c>
      <c r="P8" s="5">
        <f t="shared" ref="P8:T8" si="7">+P18*1000000/P11</f>
        <v>793.67611811697725</v>
      </c>
      <c r="Q8" s="5">
        <f t="shared" si="7"/>
        <v>814.61615025939409</v>
      </c>
      <c r="R8" s="5">
        <f t="shared" si="7"/>
        <v>835.76916871732283</v>
      </c>
      <c r="S8" s="5">
        <f t="shared" si="7"/>
        <v>826.37603753729934</v>
      </c>
      <c r="T8" s="5">
        <f t="shared" si="7"/>
        <v>0</v>
      </c>
    </row>
    <row r="9" spans="2:20" x14ac:dyDescent="0.25">
      <c r="B9" s="4" t="s">
        <v>7</v>
      </c>
      <c r="C9" s="4" t="s">
        <v>21</v>
      </c>
      <c r="D9" s="8">
        <v>27</v>
      </c>
      <c r="E9" s="8">
        <v>27</v>
      </c>
      <c r="F9" s="8">
        <v>27</v>
      </c>
      <c r="G9" s="8">
        <v>27</v>
      </c>
      <c r="H9" s="8">
        <v>28.5</v>
      </c>
      <c r="I9" s="8">
        <v>28.5</v>
      </c>
      <c r="J9" s="8">
        <v>28.5</v>
      </c>
      <c r="K9" s="8">
        <v>28.5</v>
      </c>
      <c r="L9" s="8">
        <v>30</v>
      </c>
      <c r="M9" s="8">
        <v>30</v>
      </c>
      <c r="N9" s="8">
        <v>30</v>
      </c>
      <c r="O9" s="8">
        <v>30</v>
      </c>
      <c r="P9" s="8">
        <v>30</v>
      </c>
      <c r="Q9" s="8">
        <v>33</v>
      </c>
      <c r="R9" s="8">
        <v>33</v>
      </c>
      <c r="S9" s="8">
        <v>33</v>
      </c>
      <c r="T9" s="8">
        <v>33</v>
      </c>
    </row>
    <row r="10" spans="2:20" hidden="1" x14ac:dyDescent="0.25">
      <c r="B10" s="4" t="s">
        <v>31</v>
      </c>
      <c r="C10" s="4" t="s">
        <v>32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2:20" x14ac:dyDescent="0.25">
      <c r="B11" s="4" t="s">
        <v>8</v>
      </c>
      <c r="C11" s="4" t="s">
        <v>22</v>
      </c>
      <c r="D11" s="6">
        <v>435123458</v>
      </c>
      <c r="E11" s="6">
        <v>435123458</v>
      </c>
      <c r="F11" s="6">
        <v>435123458</v>
      </c>
      <c r="G11" s="6">
        <v>435123458</v>
      </c>
      <c r="H11" s="6">
        <v>435123458</v>
      </c>
      <c r="I11" s="6">
        <v>435123458</v>
      </c>
      <c r="J11" s="6">
        <f>435123458+25000000</f>
        <v>460123458</v>
      </c>
      <c r="K11" s="6">
        <f>435123458+25000000</f>
        <v>460123458</v>
      </c>
      <c r="L11" s="6">
        <f>435123458+25000000</f>
        <v>460123458</v>
      </c>
      <c r="M11" s="6">
        <v>460123458</v>
      </c>
      <c r="N11" s="6">
        <v>460123458</v>
      </c>
      <c r="O11" s="6">
        <v>460123458</v>
      </c>
      <c r="P11" s="6">
        <v>460123458</v>
      </c>
      <c r="Q11" s="6">
        <v>460123458</v>
      </c>
      <c r="R11" s="6">
        <v>460123458</v>
      </c>
      <c r="S11" s="6">
        <v>460123458</v>
      </c>
      <c r="T11" s="6">
        <v>460123458</v>
      </c>
    </row>
    <row r="12" spans="2:20" x14ac:dyDescent="0.25">
      <c r="B12" s="4" t="s">
        <v>9</v>
      </c>
      <c r="C12" s="4" t="s">
        <v>23</v>
      </c>
      <c r="D12" s="6">
        <v>8914</v>
      </c>
      <c r="E12" s="6">
        <v>9041</v>
      </c>
      <c r="F12" s="6">
        <v>8923</v>
      </c>
      <c r="G12" s="6">
        <v>9134</v>
      </c>
      <c r="H12" s="6">
        <v>9734</v>
      </c>
      <c r="I12" s="6">
        <v>9995</v>
      </c>
      <c r="J12" s="6">
        <v>24161</v>
      </c>
      <c r="K12" s="6">
        <v>22092</v>
      </c>
      <c r="L12" s="6">
        <v>20813</v>
      </c>
      <c r="M12" s="6">
        <f>+'[2]indicadores - jun12'!$F$14</f>
        <v>19883</v>
      </c>
      <c r="N12" s="6">
        <v>18971</v>
      </c>
      <c r="O12" s="6">
        <v>17176</v>
      </c>
      <c r="P12" s="6">
        <v>15869</v>
      </c>
      <c r="Q12" s="6">
        <v>15243</v>
      </c>
      <c r="R12" s="6">
        <v>14765</v>
      </c>
      <c r="S12" s="6">
        <v>15093</v>
      </c>
      <c r="T12" s="6"/>
    </row>
    <row r="13" spans="2:20" x14ac:dyDescent="0.25">
      <c r="B13" s="4" t="s">
        <v>10</v>
      </c>
      <c r="C13" s="4" t="s">
        <v>24</v>
      </c>
      <c r="D13" s="10">
        <v>2.0662251655629141E-2</v>
      </c>
      <c r="E13" s="10">
        <v>1.7461197339246119E-2</v>
      </c>
      <c r="F13" s="10">
        <v>1.3922942206654991E-2</v>
      </c>
      <c r="G13" s="10">
        <v>1.5285714285714286E-2</v>
      </c>
      <c r="H13" s="10">
        <v>1.51260504201681E-2</v>
      </c>
      <c r="I13" s="10">
        <f t="shared" ref="I13:N13" si="8">+((G9*9)+(3*I9))/E5</f>
        <v>1.5869565217391305E-2</v>
      </c>
      <c r="J13" s="10">
        <f t="shared" si="8"/>
        <v>1.3174114021571648E-2</v>
      </c>
      <c r="K13" s="10">
        <f t="shared" si="8"/>
        <v>1.2619926199261992E-2</v>
      </c>
      <c r="L13" s="10">
        <f t="shared" si="8"/>
        <v>1.474468085106383E-2</v>
      </c>
      <c r="M13" s="10">
        <f t="shared" si="8"/>
        <v>1.4807692307692308E-2</v>
      </c>
      <c r="N13" s="10">
        <f t="shared" si="8"/>
        <v>1.5463917525773196E-2</v>
      </c>
      <c r="O13" s="10">
        <f t="shared" ref="O13" si="9">+((M9*9)+(3*O9))/K5</f>
        <v>1.6513761467889909E-2</v>
      </c>
      <c r="P13" s="10">
        <f t="shared" ref="P13" si="10">+((N9*9)+(3*P9))/L5</f>
        <v>1.662049861495845E-2</v>
      </c>
      <c r="Q13" s="10">
        <f t="shared" ref="Q13" si="11">+((O9*9)+(3*Q9))/M5</f>
        <v>1.7999999999999999E-2</v>
      </c>
      <c r="R13" s="10">
        <f t="shared" ref="R13" si="12">+((P9*9)+(3*R9))/N5</f>
        <v>1.7554709800190294E-2</v>
      </c>
      <c r="S13" s="10">
        <f t="shared" ref="S13" si="13">+((Q9*9)+(3*S9))/O5</f>
        <v>1.5578284815106216E-2</v>
      </c>
      <c r="T13" s="10">
        <f t="shared" ref="T13" si="14">+((R9*9)+(3*T9))/P5</f>
        <v>1.523076923076923E-2</v>
      </c>
    </row>
    <row r="14" spans="2:20" x14ac:dyDescent="0.25">
      <c r="B14" s="4" t="s">
        <v>11</v>
      </c>
      <c r="C14" s="4" t="s">
        <v>25</v>
      </c>
      <c r="D14" s="10">
        <v>0.41854304635761586</v>
      </c>
      <c r="E14" s="10">
        <v>0.14745011086474502</v>
      </c>
      <c r="F14" s="10">
        <v>0.13660245183887909</v>
      </c>
      <c r="G14" s="10">
        <v>0.29047619047619055</v>
      </c>
      <c r="H14" s="10">
        <v>9.7105508870214893E-2</v>
      </c>
      <c r="I14" s="10">
        <f t="shared" ref="I14:N14" si="15">+I5/E5-1</f>
        <v>0.13043478260869557</v>
      </c>
      <c r="J14" s="10">
        <f t="shared" si="15"/>
        <v>-0.1032357473035439</v>
      </c>
      <c r="K14" s="10">
        <f t="shared" si="15"/>
        <v>-0.19557195571955721</v>
      </c>
      <c r="L14" s="10">
        <f t="shared" si="15"/>
        <v>-7.8297872340425512E-2</v>
      </c>
      <c r="M14" s="10">
        <f t="shared" si="15"/>
        <v>-0.12393162393162394</v>
      </c>
      <c r="N14" s="10">
        <f t="shared" si="15"/>
        <v>-9.7079037800687273E-2</v>
      </c>
      <c r="O14" s="10">
        <f t="shared" ref="O14" si="16">+O5/K5-1</f>
        <v>0.16605504587155973</v>
      </c>
      <c r="P14" s="10">
        <f t="shared" ref="P14" si="17">+P5/L5-1</f>
        <v>0.20036934441366583</v>
      </c>
      <c r="Q14" s="10">
        <f t="shared" ref="Q14" si="18">+Q5/M5-1</f>
        <v>0.16975609756097554</v>
      </c>
      <c r="R14" s="10">
        <f t="shared" ref="R14" si="19">+R5/N5-1</f>
        <v>0.29495718363463364</v>
      </c>
      <c r="S14" s="10">
        <f t="shared" ref="S14" si="20">+S5/O5-1</f>
        <v>4.0125885129818961E-2</v>
      </c>
      <c r="T14" s="10">
        <f t="shared" ref="T14" si="21">+T5/P5-1</f>
        <v>4.9230769230769189E-2</v>
      </c>
    </row>
    <row r="15" spans="2:20" x14ac:dyDescent="0.25">
      <c r="B15" s="4" t="s">
        <v>12</v>
      </c>
      <c r="C15" s="4" t="s">
        <v>26</v>
      </c>
      <c r="D15" s="10">
        <v>0.44350115656852718</v>
      </c>
      <c r="E15" s="10">
        <v>0.16631174683570865</v>
      </c>
      <c r="F15" s="10">
        <v>0.151546972990036</v>
      </c>
      <c r="G15" s="10">
        <v>0.30800645947456362</v>
      </c>
      <c r="H15" s="10">
        <v>0.113074988126754</v>
      </c>
      <c r="I15" s="10">
        <f t="shared" ref="I15:N15" si="22">+I13+I14</f>
        <v>0.14630434782608687</v>
      </c>
      <c r="J15" s="10">
        <f t="shared" si="22"/>
        <v>-9.0061633281972253E-2</v>
      </c>
      <c r="K15" s="10">
        <f t="shared" si="22"/>
        <v>-0.18295202952029521</v>
      </c>
      <c r="L15" s="10">
        <f t="shared" si="22"/>
        <v>-6.3553191489361685E-2</v>
      </c>
      <c r="M15" s="10">
        <f t="shared" si="22"/>
        <v>-0.10912393162393162</v>
      </c>
      <c r="N15" s="10">
        <f t="shared" si="22"/>
        <v>-8.1615120274914077E-2</v>
      </c>
      <c r="O15" s="10">
        <f t="shared" ref="O15" si="23">+O13+O14</f>
        <v>0.18256880733944963</v>
      </c>
      <c r="P15" s="10">
        <f t="shared" ref="P15" si="24">+P13+P14</f>
        <v>0.21698984302862429</v>
      </c>
      <c r="Q15" s="10">
        <f t="shared" ref="Q15" si="25">+Q13+Q14</f>
        <v>0.18775609756097553</v>
      </c>
      <c r="R15" s="10">
        <f t="shared" ref="R15" si="26">+R13+R14</f>
        <v>0.31251189343482394</v>
      </c>
      <c r="S15" s="10">
        <f t="shared" ref="S15" si="27">+S13+S14</f>
        <v>5.5704169944925178E-2</v>
      </c>
      <c r="T15" s="10">
        <f t="shared" ref="T15" si="28">+T13+T14</f>
        <v>6.4461538461538417E-2</v>
      </c>
    </row>
    <row r="16" spans="2:20" x14ac:dyDescent="0.25">
      <c r="B16" s="2"/>
      <c r="C16" s="2"/>
      <c r="D16" s="11"/>
      <c r="E16" s="11"/>
      <c r="F16" s="11"/>
      <c r="G16" s="11"/>
      <c r="H16" s="11"/>
      <c r="I16" s="2"/>
      <c r="J16" s="2"/>
      <c r="K16" s="2"/>
      <c r="L16" s="11"/>
      <c r="M16" s="11"/>
      <c r="N16" s="11"/>
      <c r="O16" s="11"/>
      <c r="P16" s="11"/>
      <c r="Q16" s="11"/>
      <c r="R16" s="11"/>
      <c r="S16" s="11"/>
      <c r="T16" s="11"/>
    </row>
    <row r="17" spans="2:20" hidden="1" outlineLevel="1" x14ac:dyDescent="0.25">
      <c r="B17" s="2" t="s">
        <v>27</v>
      </c>
      <c r="C17" s="2" t="s">
        <v>29</v>
      </c>
      <c r="D17" s="12">
        <v>5466734</v>
      </c>
      <c r="E17" s="12">
        <v>5592301</v>
      </c>
      <c r="F17" s="12">
        <v>6417042</v>
      </c>
      <c r="G17" s="12">
        <v>6323675</v>
      </c>
      <c r="H17" s="12">
        <f>'[3]EEFF de input'!$J$22</f>
        <v>6123205</v>
      </c>
      <c r="I17" s="12">
        <v>6205228</v>
      </c>
      <c r="J17" s="12">
        <v>6428353</v>
      </c>
      <c r="K17" s="12">
        <v>6474946</v>
      </c>
      <c r="L17" s="12">
        <v>6352531</v>
      </c>
      <c r="M17" s="12">
        <f>+'[2]EEFF de input'!$J$22</f>
        <v>6399275</v>
      </c>
      <c r="N17" s="12">
        <v>6724112</v>
      </c>
      <c r="O17" s="12">
        <v>7408957</v>
      </c>
      <c r="P17" s="12">
        <v>7344516</v>
      </c>
      <c r="Q17" s="12">
        <v>7251995</v>
      </c>
      <c r="R17" s="12">
        <v>7688401</v>
      </c>
      <c r="S17" s="12">
        <v>7410863</v>
      </c>
      <c r="T17" s="12"/>
    </row>
    <row r="18" spans="2:20" hidden="1" outlineLevel="1" x14ac:dyDescent="0.25">
      <c r="B18" s="2" t="s">
        <v>28</v>
      </c>
      <c r="C18" s="2" t="s">
        <v>30</v>
      </c>
      <c r="D18" s="12">
        <v>233557.57616500001</v>
      </c>
      <c r="E18" s="12">
        <f>'[1]indicadores - esp mar10'!$M$23</f>
        <v>242514.57616500001</v>
      </c>
      <c r="F18" s="12">
        <v>273502.00807142002</v>
      </c>
      <c r="G18" s="12">
        <f>'[4]ESTADO DE RESULTADOS ACUMULADO'!$F$31</f>
        <v>278402.71985053999</v>
      </c>
      <c r="H18" s="12">
        <f>'[3]indicadores - esp dic10'!$M$23</f>
        <v>276521.18496553996</v>
      </c>
      <c r="I18" s="12">
        <v>275525</v>
      </c>
      <c r="J18" s="12">
        <v>265436.33574511996</v>
      </c>
      <c r="K18" s="12">
        <v>253511.16910524675</v>
      </c>
      <c r="L18" s="12">
        <v>255470.0566617274</v>
      </c>
      <c r="M18" s="12">
        <f>+'[2]indicadores - jun12'!$N$24</f>
        <v>286059.16910524725</v>
      </c>
      <c r="N18" s="12">
        <f>+'[2]indicadores - jun12'!$N$24</f>
        <v>286059.16910524725</v>
      </c>
      <c r="O18" s="12">
        <v>345506.92477631511</v>
      </c>
      <c r="P18" s="12">
        <v>365189</v>
      </c>
      <c r="Q18" s="12">
        <v>374824</v>
      </c>
      <c r="R18" s="12">
        <v>384557</v>
      </c>
      <c r="S18" s="12">
        <v>380235</v>
      </c>
      <c r="T18" s="12"/>
    </row>
    <row r="19" spans="2:20" hidden="1" outlineLevel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collapsed="1" x14ac:dyDescent="0.25">
      <c r="B20" s="13" t="s">
        <v>13</v>
      </c>
      <c r="C20" s="1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Iaajimenez</dc:creator>
  <cp:lastModifiedBy>Alejandro Jimenez Moreno</cp:lastModifiedBy>
  <dcterms:created xsi:type="dcterms:W3CDTF">2012-08-10T20:57:00Z</dcterms:created>
  <dcterms:modified xsi:type="dcterms:W3CDTF">2014-04-14T15:51:03Z</dcterms:modified>
</cp:coreProperties>
</file>