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i Trabajo\Nutresa\Informes administrativos GN\2016\201609 Septiembre 2016\Presentación de resultados 3T16\para sitio web\"/>
    </mc:Choice>
  </mc:AlternateContent>
  <bookViews>
    <workbookView xWindow="240" yWindow="135" windowWidth="20115" windowHeight="7935" activeTab="1"/>
  </bookViews>
  <sheets>
    <sheet name="Deuda" sheetId="1" r:id="rId1"/>
    <sheet name="Debt" sheetId="2" r:id="rId2"/>
    <sheet name="Hist. Indicadores" sheetId="3" r:id="rId3"/>
    <sheet name="Perfil de Deuda" sheetId="4" r:id="rId4"/>
  </sheets>
  <externalReferences>
    <externalReference r:id="rId5"/>
    <externalReference r:id="rId6"/>
    <externalReference r:id="rId7"/>
    <externalReference r:id="rId8"/>
  </externalReferences>
  <definedNames>
    <definedName name="_ac93" localSheetId="1">#REF!</definedName>
    <definedName name="_ac93" localSheetId="0">#REF!</definedName>
    <definedName name="_ac93" localSheetId="2">#REF!</definedName>
    <definedName name="_ac93">#REF!</definedName>
    <definedName name="_ac94" localSheetId="1">#REF!</definedName>
    <definedName name="_ac94" localSheetId="0">#REF!</definedName>
    <definedName name="_ac94" localSheetId="2">#REF!</definedName>
    <definedName name="_ac94">#REF!</definedName>
    <definedName name="_xlnm._FilterDatabase" localSheetId="1" hidden="1">Debt!#REF!</definedName>
    <definedName name="_xlnm._FilterDatabase" localSheetId="0" hidden="1">Deuda!#REF!</definedName>
    <definedName name="_pat93" localSheetId="1">#REF!</definedName>
    <definedName name="_pat93" localSheetId="0">#REF!</definedName>
    <definedName name="_pat93" localSheetId="2">#REF!</definedName>
    <definedName name="_pat93">#REF!</definedName>
    <definedName name="_pat94" localSheetId="1">#REF!</definedName>
    <definedName name="_pat94" localSheetId="0">#REF!</definedName>
    <definedName name="_pat94" localSheetId="2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1">#REF!</definedName>
    <definedName name="bz" localSheetId="0">#REF!</definedName>
    <definedName name="bz" localSheetId="2">'Hist. Indicadores'!$J$26</definedName>
    <definedName name="bz">#REF!</definedName>
    <definedName name="Covenants" localSheetId="1">#REF!</definedName>
    <definedName name="Covenants" localSheetId="0">#REF!</definedName>
    <definedName name="Covenants">#REF!</definedName>
    <definedName name="fds" localSheetId="1">#REF!</definedName>
    <definedName name="fds">#REF!</definedName>
    <definedName name="FECHA" localSheetId="1">#REF!</definedName>
    <definedName name="FECHA" localSheetId="0">#REF!</definedName>
    <definedName name="FECHA" localSheetId="2">'[1]Valoración Derivados'!$B$1</definedName>
    <definedName name="FECHA">#REF!</definedName>
    <definedName name="Historicos" localSheetId="1">#REF!</definedName>
    <definedName name="Historicos" localSheetId="0">#REF!</definedName>
    <definedName name="Historicos" localSheetId="2">#REF!</definedName>
    <definedName name="Historicos">#REF!</definedName>
    <definedName name="ingresosoperacionales2003">[2]pg032004!$C$16</definedName>
    <definedName name="n" localSheetId="1">#REF!</definedName>
    <definedName name="n" localSheetId="0">#REF!</definedName>
    <definedName name="n" localSheetId="2">#REF!</definedName>
    <definedName name="n">#REF!</definedName>
    <definedName name="PEN" localSheetId="1">#REF!</definedName>
    <definedName name="PEN" localSheetId="0">#REF!</definedName>
    <definedName name="PEN" localSheetId="2">'[1]Valoración Derivados'!$B$3</definedName>
    <definedName name="PEN">#REF!</definedName>
    <definedName name="PresentationNormalA4" localSheetId="1">#REF!</definedName>
    <definedName name="PresentationNormalA4" localSheetId="0">#REF!</definedName>
    <definedName name="PresentationNormalA4" localSheetId="2">#REF!</definedName>
    <definedName name="PresentationNormalA4">#REF!</definedName>
    <definedName name="rate" localSheetId="1">#REF!</definedName>
    <definedName name="rate" localSheetId="0">#REF!</definedName>
    <definedName name="rate" localSheetId="2">#REF!</definedName>
    <definedName name="rate">#REF!</definedName>
    <definedName name="s">'[3]RESUMEN TOTAL'!$B$2</definedName>
    <definedName name="sd">#REF!</definedName>
    <definedName name="TestAdd">"Test RefersTo1"</definedName>
    <definedName name="totalactivo" localSheetId="1">#REF!</definedName>
    <definedName name="totalactivo" localSheetId="0">#REF!</definedName>
    <definedName name="totalactivo" localSheetId="2">#REF!</definedName>
    <definedName name="totalactivo">#REF!</definedName>
    <definedName name="Totalingresoso" localSheetId="1">#REF!</definedName>
    <definedName name="Totalingresoso" localSheetId="0">#REF!</definedName>
    <definedName name="Totalingresoso" localSheetId="2">#REF!</definedName>
    <definedName name="Totalingresoso">#REF!</definedName>
    <definedName name="totalingresosoperacionales">[2]pg032004!$B$16</definedName>
    <definedName name="TRM" localSheetId="1">#REF!</definedName>
    <definedName name="TRM" localSheetId="0">#REF!</definedName>
    <definedName name="TRM" localSheetId="2">'[1]Valoración Derivados'!$B$2</definedName>
    <definedName name="TRM">#REF!</definedName>
    <definedName name="werrwewer">#REF!</definedName>
    <definedName name="X" localSheetId="1">#REF!</definedName>
    <definedName name="X" localSheetId="0">#REF!</definedName>
    <definedName name="X" localSheetId="2">#REF!</definedName>
    <definedName name="X">#REF!</definedName>
    <definedName name="Y" localSheetId="1">#REF!</definedName>
    <definedName name="Y" localSheetId="0">#REF!</definedName>
    <definedName name="Y" localSheetId="2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M28" i="3" l="1"/>
  <c r="DS3" i="3" l="1"/>
  <c r="DS5" i="3" s="1"/>
  <c r="DS11" i="3"/>
  <c r="DS13" i="3"/>
  <c r="M32" i="3" s="1"/>
  <c r="DS14" i="3"/>
  <c r="M33" i="3" s="1"/>
  <c r="DS12" i="3" l="1"/>
  <c r="M31" i="3" s="1"/>
  <c r="M27" i="3"/>
  <c r="DS16" i="3"/>
  <c r="M35" i="3" s="1"/>
  <c r="DS15" i="3"/>
  <c r="DK5" i="3" l="1"/>
  <c r="DK12" i="3" s="1"/>
  <c r="DK11" i="3"/>
  <c r="DK13" i="3"/>
  <c r="DK14" i="3"/>
  <c r="DK15" i="3"/>
  <c r="CY11" i="3"/>
  <c r="CY13" i="3"/>
  <c r="CY14" i="3"/>
  <c r="CY15" i="3"/>
  <c r="CY16" i="3"/>
  <c r="CX16" i="3"/>
  <c r="CY5" i="3"/>
  <c r="CY12" i="3" s="1"/>
  <c r="DK16" i="3" l="1"/>
  <c r="DR14" i="3" l="1"/>
  <c r="DR13" i="3"/>
  <c r="DR11" i="3"/>
  <c r="DR15" i="3" l="1"/>
  <c r="DR16" i="3"/>
  <c r="M30" i="3"/>
  <c r="DR12" i="3" l="1"/>
  <c r="D38" i="2"/>
  <c r="D39" i="2"/>
  <c r="D37" i="2"/>
  <c r="G27" i="2"/>
  <c r="G28" i="2"/>
  <c r="G29" i="2"/>
  <c r="G26" i="2"/>
  <c r="D27" i="2"/>
  <c r="D28" i="2"/>
  <c r="D29" i="2"/>
  <c r="D30" i="2"/>
  <c r="D31" i="2"/>
  <c r="D32" i="2"/>
  <c r="D33" i="2"/>
  <c r="D26" i="2"/>
  <c r="C27" i="2"/>
  <c r="C28" i="2"/>
  <c r="C29" i="2"/>
  <c r="C30" i="2"/>
  <c r="C31" i="2"/>
  <c r="C32" i="2"/>
  <c r="C26" i="2"/>
  <c r="G17" i="2"/>
  <c r="G18" i="2"/>
  <c r="G19" i="2"/>
  <c r="G20" i="2"/>
  <c r="G21" i="2"/>
  <c r="G22" i="2"/>
  <c r="G16" i="2"/>
  <c r="G7" i="2"/>
  <c r="G8" i="2"/>
  <c r="G9" i="2"/>
  <c r="G10" i="2"/>
  <c r="G11" i="2"/>
  <c r="G12" i="2"/>
  <c r="G6" i="2"/>
  <c r="C16" i="2"/>
  <c r="C17" i="2"/>
  <c r="C18" i="2"/>
  <c r="C19" i="2"/>
  <c r="C20" i="2"/>
  <c r="C15" i="2"/>
  <c r="C8" i="2"/>
  <c r="C9" i="2"/>
  <c r="C10" i="2"/>
  <c r="C11" i="2"/>
  <c r="C7" i="2"/>
  <c r="C6" i="2"/>
  <c r="DO4" i="3" l="1"/>
  <c r="DO5" i="3" s="1"/>
  <c r="DO11" i="3" l="1"/>
  <c r="DO13" i="3"/>
  <c r="DO14" i="3"/>
  <c r="DO16" i="3"/>
  <c r="DO12" i="3" l="1"/>
  <c r="DO15" i="3"/>
  <c r="DN13" i="3" l="1"/>
  <c r="DN14" i="3"/>
  <c r="DN16" i="3"/>
  <c r="DN4" i="3"/>
  <c r="DN11" i="3" s="1"/>
  <c r="DM5" i="3"/>
  <c r="DN5" i="3" l="1"/>
  <c r="DN15" i="3"/>
  <c r="J34" i="3"/>
  <c r="M34" i="3"/>
  <c r="L30" i="3"/>
  <c r="L34" i="3" s="1"/>
  <c r="K30" i="3"/>
  <c r="K34" i="3" s="1"/>
  <c r="L28" i="3"/>
  <c r="K28" i="3"/>
  <c r="J28" i="3"/>
  <c r="I28" i="3"/>
  <c r="H28" i="3"/>
  <c r="G28" i="3"/>
  <c r="F28" i="3"/>
  <c r="E28" i="3"/>
  <c r="D28" i="3"/>
  <c r="C28" i="3"/>
  <c r="G27" i="3"/>
  <c r="F27" i="3"/>
  <c r="E27" i="3"/>
  <c r="D27" i="3"/>
  <c r="C27" i="3"/>
  <c r="DM16" i="3"/>
  <c r="DL16" i="3"/>
  <c r="DJ16" i="3"/>
  <c r="L35" i="3" s="1"/>
  <c r="DI16" i="3"/>
  <c r="DH16" i="3"/>
  <c r="DG16" i="3"/>
  <c r="DF16" i="3"/>
  <c r="DE16" i="3"/>
  <c r="DD16" i="3"/>
  <c r="DC16" i="3"/>
  <c r="DB16" i="3"/>
  <c r="DA16" i="3"/>
  <c r="CZ16" i="3"/>
  <c r="K35" i="3"/>
  <c r="CW16" i="3"/>
  <c r="CV16" i="3"/>
  <c r="CU16" i="3"/>
  <c r="CT16" i="3"/>
  <c r="CS16" i="3"/>
  <c r="CR16" i="3"/>
  <c r="CQ16" i="3"/>
  <c r="CP16" i="3"/>
  <c r="CO16" i="3"/>
  <c r="CN16" i="3"/>
  <c r="CM16" i="3"/>
  <c r="J35" i="3" s="1"/>
  <c r="CL16" i="3"/>
  <c r="CK16" i="3"/>
  <c r="CJ16" i="3"/>
  <c r="CI16" i="3"/>
  <c r="CH16" i="3"/>
  <c r="CG16" i="3"/>
  <c r="CF16" i="3"/>
  <c r="CE16" i="3"/>
  <c r="CD16" i="3"/>
  <c r="CC16" i="3"/>
  <c r="CB16" i="3"/>
  <c r="I35" i="3" s="1"/>
  <c r="CA16" i="3"/>
  <c r="BZ16" i="3"/>
  <c r="BY16" i="3"/>
  <c r="BX16" i="3"/>
  <c r="BW16" i="3"/>
  <c r="BV16" i="3"/>
  <c r="BU16" i="3"/>
  <c r="BT16" i="3"/>
  <c r="BS16" i="3"/>
  <c r="BR16" i="3"/>
  <c r="BQ16" i="3"/>
  <c r="H35" i="3" s="1"/>
  <c r="BP16" i="3"/>
  <c r="BO16" i="3"/>
  <c r="BN16" i="3"/>
  <c r="BM16" i="3"/>
  <c r="BL16" i="3"/>
  <c r="BJ16" i="3"/>
  <c r="BI16" i="3"/>
  <c r="BH16" i="3"/>
  <c r="BG16" i="3"/>
  <c r="BF16" i="3"/>
  <c r="BE16" i="3"/>
  <c r="G35" i="3" s="1"/>
  <c r="BD16" i="3"/>
  <c r="BC16" i="3"/>
  <c r="BB16" i="3"/>
  <c r="BA16" i="3"/>
  <c r="AZ16" i="3"/>
  <c r="AY16" i="3"/>
  <c r="AX16" i="3"/>
  <c r="AW16" i="3"/>
  <c r="AV16" i="3"/>
  <c r="AU16" i="3"/>
  <c r="AS16" i="3"/>
  <c r="F35" i="3" s="1"/>
  <c r="AR16" i="3"/>
  <c r="AQ16" i="3"/>
  <c r="AP16" i="3"/>
  <c r="AO16" i="3"/>
  <c r="AN16" i="3"/>
  <c r="AM16" i="3"/>
  <c r="AL16" i="3"/>
  <c r="AK16" i="3"/>
  <c r="AJ16" i="3"/>
  <c r="AI16" i="3"/>
  <c r="AH16" i="3"/>
  <c r="E35" i="3" s="1"/>
  <c r="W16" i="3"/>
  <c r="D35" i="3" s="1"/>
  <c r="L16" i="3"/>
  <c r="C35" i="3" s="1"/>
  <c r="DM15" i="3"/>
  <c r="DL15" i="3"/>
  <c r="DJ15" i="3"/>
  <c r="DI15" i="3"/>
  <c r="DH15" i="3"/>
  <c r="DG15" i="3"/>
  <c r="DF15" i="3"/>
  <c r="DE15" i="3"/>
  <c r="DD15" i="3"/>
  <c r="DC15" i="3"/>
  <c r="DB15" i="3"/>
  <c r="DA15" i="3"/>
  <c r="CZ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W15" i="3"/>
  <c r="L15" i="3"/>
  <c r="DM14" i="3"/>
  <c r="DL14" i="3"/>
  <c r="DJ14" i="3"/>
  <c r="L33" i="3" s="1"/>
  <c r="DI14" i="3"/>
  <c r="DH14" i="3"/>
  <c r="DG14" i="3"/>
  <c r="DF14" i="3"/>
  <c r="DE14" i="3"/>
  <c r="DD14" i="3"/>
  <c r="DC14" i="3"/>
  <c r="DB14" i="3"/>
  <c r="DA14" i="3"/>
  <c r="CZ14" i="3"/>
  <c r="CX14" i="3"/>
  <c r="K33" i="3" s="1"/>
  <c r="CW14" i="3"/>
  <c r="CV14" i="3"/>
  <c r="CT14" i="3"/>
  <c r="CS14" i="3"/>
  <c r="CR14" i="3"/>
  <c r="CQ14" i="3"/>
  <c r="CP14" i="3"/>
  <c r="CO14" i="3"/>
  <c r="CN14" i="3"/>
  <c r="CM14" i="3"/>
  <c r="J33" i="3" s="1"/>
  <c r="CL14" i="3"/>
  <c r="CK14" i="3"/>
  <c r="CI14" i="3"/>
  <c r="CH14" i="3"/>
  <c r="CG14" i="3"/>
  <c r="CF14" i="3"/>
  <c r="CE14" i="3"/>
  <c r="CD14" i="3"/>
  <c r="CC14" i="3"/>
  <c r="CB14" i="3"/>
  <c r="I33" i="3" s="1"/>
  <c r="CA14" i="3"/>
  <c r="BZ14" i="3"/>
  <c r="BY14" i="3"/>
  <c r="BX14" i="3"/>
  <c r="BW14" i="3"/>
  <c r="BV14" i="3"/>
  <c r="BS14" i="3"/>
  <c r="BR14" i="3"/>
  <c r="BQ14" i="3"/>
  <c r="H33" i="3" s="1"/>
  <c r="BP14" i="3"/>
  <c r="BO14" i="3"/>
  <c r="BN14" i="3"/>
  <c r="BM14" i="3"/>
  <c r="BL14" i="3"/>
  <c r="BK14" i="3"/>
  <c r="BH14" i="3"/>
  <c r="BG14" i="3"/>
  <c r="BF14" i="3"/>
  <c r="BE14" i="3"/>
  <c r="G33" i="3" s="1"/>
  <c r="BD14" i="3"/>
  <c r="BC14" i="3"/>
  <c r="BB14" i="3"/>
  <c r="BA14" i="3"/>
  <c r="AZ14" i="3"/>
  <c r="AY14" i="3"/>
  <c r="AX14" i="3"/>
  <c r="AW14" i="3"/>
  <c r="AV14" i="3"/>
  <c r="AU14" i="3"/>
  <c r="AS14" i="3"/>
  <c r="F33" i="3" s="1"/>
  <c r="AR14" i="3"/>
  <c r="AQ14" i="3"/>
  <c r="AP14" i="3"/>
  <c r="AO14" i="3"/>
  <c r="AN14" i="3"/>
  <c r="AM14" i="3"/>
  <c r="AL14" i="3"/>
  <c r="AK14" i="3"/>
  <c r="AJ14" i="3"/>
  <c r="AI14" i="3"/>
  <c r="AH14" i="3"/>
  <c r="E33" i="3" s="1"/>
  <c r="AG14" i="3"/>
  <c r="AF14" i="3"/>
  <c r="AE14" i="3"/>
  <c r="AD14" i="3"/>
  <c r="AC14" i="3"/>
  <c r="AB14" i="3"/>
  <c r="AA14" i="3"/>
  <c r="Z14" i="3"/>
  <c r="Y14" i="3"/>
  <c r="W14" i="3"/>
  <c r="D33" i="3" s="1"/>
  <c r="V14" i="3"/>
  <c r="U14" i="3"/>
  <c r="T14" i="3"/>
  <c r="S14" i="3"/>
  <c r="R14" i="3"/>
  <c r="Q14" i="3"/>
  <c r="P14" i="3"/>
  <c r="O14" i="3"/>
  <c r="N14" i="3"/>
  <c r="L14" i="3"/>
  <c r="C33" i="3" s="1"/>
  <c r="K14" i="3"/>
  <c r="J14" i="3"/>
  <c r="I14" i="3"/>
  <c r="H14" i="3"/>
  <c r="G14" i="3"/>
  <c r="F14" i="3"/>
  <c r="E14" i="3"/>
  <c r="D14" i="3"/>
  <c r="C14" i="3"/>
  <c r="B14" i="3"/>
  <c r="DM13" i="3"/>
  <c r="DL13" i="3"/>
  <c r="DJ13" i="3"/>
  <c r="L32" i="3" s="1"/>
  <c r="DI13" i="3"/>
  <c r="DH13" i="3"/>
  <c r="DG13" i="3"/>
  <c r="DF13" i="3"/>
  <c r="DE13" i="3"/>
  <c r="DD13" i="3"/>
  <c r="DC13" i="3"/>
  <c r="DB13" i="3"/>
  <c r="DA13" i="3"/>
  <c r="CZ13" i="3"/>
  <c r="CX13" i="3"/>
  <c r="K32" i="3" s="1"/>
  <c r="CW13" i="3"/>
  <c r="CV13" i="3"/>
  <c r="CT13" i="3"/>
  <c r="CS13" i="3"/>
  <c r="CR13" i="3"/>
  <c r="CQ13" i="3"/>
  <c r="CP13" i="3"/>
  <c r="CO13" i="3"/>
  <c r="CN13" i="3"/>
  <c r="CM13" i="3"/>
  <c r="J32" i="3" s="1"/>
  <c r="CL13" i="3"/>
  <c r="CK13" i="3"/>
  <c r="CI13" i="3"/>
  <c r="CH13" i="3"/>
  <c r="CG13" i="3"/>
  <c r="CF13" i="3"/>
  <c r="CE13" i="3"/>
  <c r="CD13" i="3"/>
  <c r="CC13" i="3"/>
  <c r="CB13" i="3"/>
  <c r="I32" i="3" s="1"/>
  <c r="CA13" i="3"/>
  <c r="BZ13" i="3"/>
  <c r="BY13" i="3"/>
  <c r="BX13" i="3"/>
  <c r="BW13" i="3"/>
  <c r="BV13" i="3"/>
  <c r="BS13" i="3"/>
  <c r="BR13" i="3"/>
  <c r="BQ13" i="3"/>
  <c r="H32" i="3" s="1"/>
  <c r="BP13" i="3"/>
  <c r="BO13" i="3"/>
  <c r="BN13" i="3"/>
  <c r="BM13" i="3"/>
  <c r="BL13" i="3"/>
  <c r="BK13" i="3"/>
  <c r="BH13" i="3"/>
  <c r="BG13" i="3"/>
  <c r="BF13" i="3"/>
  <c r="BE13" i="3"/>
  <c r="G32" i="3" s="1"/>
  <c r="BD13" i="3"/>
  <c r="BC13" i="3"/>
  <c r="BB13" i="3"/>
  <c r="BA13" i="3"/>
  <c r="AZ13" i="3"/>
  <c r="AY13" i="3"/>
  <c r="AX13" i="3"/>
  <c r="AW13" i="3"/>
  <c r="AV13" i="3"/>
  <c r="AU13" i="3"/>
  <c r="AS13" i="3"/>
  <c r="F32" i="3" s="1"/>
  <c r="AR13" i="3"/>
  <c r="AQ13" i="3"/>
  <c r="AP13" i="3"/>
  <c r="AO13" i="3"/>
  <c r="AN13" i="3"/>
  <c r="AM13" i="3"/>
  <c r="AL13" i="3"/>
  <c r="AK13" i="3"/>
  <c r="AJ13" i="3"/>
  <c r="AI13" i="3"/>
  <c r="AH13" i="3"/>
  <c r="E32" i="3" s="1"/>
  <c r="AG13" i="3"/>
  <c r="AF13" i="3"/>
  <c r="AE13" i="3"/>
  <c r="AD13" i="3"/>
  <c r="AC13" i="3"/>
  <c r="AB13" i="3"/>
  <c r="AA13" i="3"/>
  <c r="Z13" i="3"/>
  <c r="Y13" i="3"/>
  <c r="W13" i="3"/>
  <c r="D32" i="3" s="1"/>
  <c r="V13" i="3"/>
  <c r="U13" i="3"/>
  <c r="T13" i="3"/>
  <c r="S13" i="3"/>
  <c r="R13" i="3"/>
  <c r="Q13" i="3"/>
  <c r="P13" i="3"/>
  <c r="O13" i="3"/>
  <c r="N13" i="3"/>
  <c r="L13" i="3"/>
  <c r="C32" i="3" s="1"/>
  <c r="K13" i="3"/>
  <c r="J13" i="3"/>
  <c r="I13" i="3"/>
  <c r="H13" i="3"/>
  <c r="G13" i="3"/>
  <c r="F13" i="3"/>
  <c r="E13" i="3"/>
  <c r="D13" i="3"/>
  <c r="C13" i="3"/>
  <c r="B13" i="3"/>
  <c r="BH12" i="3"/>
  <c r="BG12" i="3"/>
  <c r="BF12" i="3"/>
  <c r="BE12" i="3"/>
  <c r="G31" i="3" s="1"/>
  <c r="BD12" i="3"/>
  <c r="BC12" i="3"/>
  <c r="BB12" i="3"/>
  <c r="BA12" i="3"/>
  <c r="AZ12" i="3"/>
  <c r="AY12" i="3"/>
  <c r="AX12" i="3"/>
  <c r="AW12" i="3"/>
  <c r="AV12" i="3"/>
  <c r="AU12" i="3"/>
  <c r="AS12" i="3"/>
  <c r="F31" i="3" s="1"/>
  <c r="AR12" i="3"/>
  <c r="AQ12" i="3"/>
  <c r="AP12" i="3"/>
  <c r="AO12" i="3"/>
  <c r="AN12" i="3"/>
  <c r="AM12" i="3"/>
  <c r="AL12" i="3"/>
  <c r="AK12" i="3"/>
  <c r="AJ12" i="3"/>
  <c r="AI12" i="3"/>
  <c r="AH12" i="3"/>
  <c r="E31" i="3" s="1"/>
  <c r="AG12" i="3"/>
  <c r="AF12" i="3"/>
  <c r="AE12" i="3"/>
  <c r="AD12" i="3"/>
  <c r="AC12" i="3"/>
  <c r="AB12" i="3"/>
  <c r="AA12" i="3"/>
  <c r="Z12" i="3"/>
  <c r="Y12" i="3"/>
  <c r="W12" i="3"/>
  <c r="D31" i="3" s="1"/>
  <c r="V12" i="3"/>
  <c r="U12" i="3"/>
  <c r="T12" i="3"/>
  <c r="S12" i="3"/>
  <c r="R12" i="3"/>
  <c r="Q12" i="3"/>
  <c r="P12" i="3"/>
  <c r="O12" i="3"/>
  <c r="N12" i="3"/>
  <c r="L12" i="3"/>
  <c r="C31" i="3" s="1"/>
  <c r="K12" i="3"/>
  <c r="J12" i="3"/>
  <c r="I12" i="3"/>
  <c r="H12" i="3"/>
  <c r="G12" i="3"/>
  <c r="F12" i="3"/>
  <c r="E12" i="3"/>
  <c r="D12" i="3"/>
  <c r="C12" i="3"/>
  <c r="B12" i="3"/>
  <c r="DM11" i="3"/>
  <c r="DL11" i="3"/>
  <c r="DJ11" i="3"/>
  <c r="DI11" i="3"/>
  <c r="DH11" i="3"/>
  <c r="DG11" i="3"/>
  <c r="DF11" i="3"/>
  <c r="DE11" i="3"/>
  <c r="DD11" i="3"/>
  <c r="DC11" i="3"/>
  <c r="DB11" i="3"/>
  <c r="DA11" i="3"/>
  <c r="CZ11" i="3"/>
  <c r="CX11" i="3"/>
  <c r="CW11" i="3"/>
  <c r="CV11" i="3"/>
  <c r="CT11" i="3"/>
  <c r="CS11" i="3"/>
  <c r="CR11" i="3"/>
  <c r="CQ11" i="3"/>
  <c r="CP11" i="3"/>
  <c r="CO11" i="3"/>
  <c r="CN11" i="3"/>
  <c r="CM11" i="3"/>
  <c r="CL11" i="3"/>
  <c r="CK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S11" i="3"/>
  <c r="AR11" i="3"/>
  <c r="AQ11" i="3"/>
  <c r="AP11" i="3"/>
  <c r="AO11" i="3"/>
  <c r="AN11" i="3"/>
  <c r="AM11" i="3"/>
  <c r="AL11" i="3"/>
  <c r="AK11" i="3"/>
  <c r="AJ11" i="3"/>
  <c r="AI11" i="3"/>
  <c r="CJ9" i="3"/>
  <c r="CU14" i="3" s="1"/>
  <c r="BJ9" i="3"/>
  <c r="BU14" i="3" s="1"/>
  <c r="BI9" i="3"/>
  <c r="BI14" i="3" s="1"/>
  <c r="CJ8" i="3"/>
  <c r="DM12" i="3"/>
  <c r="DL5" i="3"/>
  <c r="DL12" i="3" s="1"/>
  <c r="DJ5" i="3"/>
  <c r="DJ12" i="3" s="1"/>
  <c r="L31" i="3" s="1"/>
  <c r="DI5" i="3"/>
  <c r="DI12" i="3" s="1"/>
  <c r="DH5" i="3"/>
  <c r="DH12" i="3" s="1"/>
  <c r="DG5" i="3"/>
  <c r="DG12" i="3" s="1"/>
  <c r="DF5" i="3"/>
  <c r="DF12" i="3" s="1"/>
  <c r="DE5" i="3"/>
  <c r="DE12" i="3" s="1"/>
  <c r="DD5" i="3"/>
  <c r="DD12" i="3" s="1"/>
  <c r="DC5" i="3"/>
  <c r="DC12" i="3" s="1"/>
  <c r="DB5" i="3"/>
  <c r="DB12" i="3" s="1"/>
  <c r="DA5" i="3"/>
  <c r="DA12" i="3" s="1"/>
  <c r="CZ5" i="3"/>
  <c r="CZ12" i="3" s="1"/>
  <c r="CX5" i="3"/>
  <c r="K27" i="3" s="1"/>
  <c r="CW5" i="3"/>
  <c r="CW12" i="3" s="1"/>
  <c r="CV5" i="3"/>
  <c r="CV12" i="3" s="1"/>
  <c r="CU5" i="3"/>
  <c r="CU12" i="3" s="1"/>
  <c r="CT5" i="3"/>
  <c r="CT12" i="3" s="1"/>
  <c r="CS5" i="3"/>
  <c r="CS12" i="3" s="1"/>
  <c r="CR5" i="3"/>
  <c r="CR12" i="3" s="1"/>
  <c r="CQ5" i="3"/>
  <c r="CQ12" i="3" s="1"/>
  <c r="CP5" i="3"/>
  <c r="CP12" i="3" s="1"/>
  <c r="CO5" i="3"/>
  <c r="CO12" i="3" s="1"/>
  <c r="CN5" i="3"/>
  <c r="CN12" i="3" s="1"/>
  <c r="CM5" i="3"/>
  <c r="J27" i="3" s="1"/>
  <c r="CL5" i="3"/>
  <c r="CL12" i="3" s="1"/>
  <c r="CK5" i="3"/>
  <c r="CK12" i="3" s="1"/>
  <c r="CJ5" i="3"/>
  <c r="CJ12" i="3" s="1"/>
  <c r="CI5" i="3"/>
  <c r="CI12" i="3" s="1"/>
  <c r="CH5" i="3"/>
  <c r="CH12" i="3" s="1"/>
  <c r="CG5" i="3"/>
  <c r="CG12" i="3" s="1"/>
  <c r="CF5" i="3"/>
  <c r="CF12" i="3" s="1"/>
  <c r="CE5" i="3"/>
  <c r="CE12" i="3" s="1"/>
  <c r="CD5" i="3"/>
  <c r="CD12" i="3" s="1"/>
  <c r="CC5" i="3"/>
  <c r="CC12" i="3" s="1"/>
  <c r="CB5" i="3"/>
  <c r="CB12" i="3" s="1"/>
  <c r="I31" i="3" s="1"/>
  <c r="CA5" i="3"/>
  <c r="CA12" i="3" s="1"/>
  <c r="BZ5" i="3"/>
  <c r="BZ12" i="3" s="1"/>
  <c r="BY5" i="3"/>
  <c r="BY12" i="3" s="1"/>
  <c r="BX5" i="3"/>
  <c r="BX12" i="3" s="1"/>
  <c r="BW5" i="3"/>
  <c r="BW12" i="3" s="1"/>
  <c r="BV5" i="3"/>
  <c r="BV12" i="3" s="1"/>
  <c r="BU5" i="3"/>
  <c r="BU12" i="3" s="1"/>
  <c r="BT5" i="3"/>
  <c r="BT12" i="3" s="1"/>
  <c r="BS5" i="3"/>
  <c r="BS12" i="3" s="1"/>
  <c r="BR5" i="3"/>
  <c r="BR12" i="3" s="1"/>
  <c r="BQ5" i="3"/>
  <c r="BQ12" i="3" s="1"/>
  <c r="H31" i="3" s="1"/>
  <c r="BP5" i="3"/>
  <c r="BP12" i="3" s="1"/>
  <c r="BO5" i="3"/>
  <c r="BO12" i="3" s="1"/>
  <c r="BN5" i="3"/>
  <c r="BN12" i="3" s="1"/>
  <c r="BM5" i="3"/>
  <c r="BM12" i="3" s="1"/>
  <c r="BL5" i="3"/>
  <c r="BL12" i="3" s="1"/>
  <c r="BJ5" i="3"/>
  <c r="BJ12" i="3" s="1"/>
  <c r="BI5" i="3"/>
  <c r="BI12" i="3" s="1"/>
  <c r="BK4" i="3"/>
  <c r="BK11" i="3" s="1"/>
  <c r="BK3" i="3"/>
  <c r="BK15" i="3" s="1"/>
  <c r="F22" i="2"/>
  <c r="F20" i="2"/>
  <c r="F19" i="2"/>
  <c r="B20" i="2"/>
  <c r="F21" i="2"/>
  <c r="B19" i="2"/>
  <c r="F18" i="2"/>
  <c r="B18" i="2"/>
  <c r="F17" i="2"/>
  <c r="B17" i="2"/>
  <c r="F16" i="2"/>
  <c r="B16" i="2"/>
  <c r="B15" i="2"/>
  <c r="F12" i="2"/>
  <c r="F10" i="2"/>
  <c r="B11" i="2"/>
  <c r="F9" i="2"/>
  <c r="B10" i="2"/>
  <c r="F11" i="2"/>
  <c r="B9" i="2"/>
  <c r="F8" i="2"/>
  <c r="B8" i="2"/>
  <c r="F7" i="2"/>
  <c r="B7" i="2"/>
  <c r="F6" i="2"/>
  <c r="B6" i="2"/>
  <c r="CJ13" i="3" l="1"/>
  <c r="CU11" i="3"/>
  <c r="DN12" i="3"/>
  <c r="H27" i="3"/>
  <c r="CX12" i="3"/>
  <c r="K31" i="3" s="1"/>
  <c r="L27" i="3"/>
  <c r="BK5" i="3"/>
  <c r="BK12" i="3" s="1"/>
  <c r="BJ13" i="3"/>
  <c r="BJ14" i="3"/>
  <c r="CM12" i="3"/>
  <c r="J31" i="3" s="1"/>
  <c r="CU13" i="3"/>
  <c r="BK16" i="3"/>
  <c r="I27" i="3"/>
  <c r="CJ11" i="3"/>
  <c r="BT13" i="3"/>
  <c r="BT14" i="3"/>
  <c r="CJ14" i="3"/>
  <c r="BI13" i="3"/>
  <c r="BU13" i="3"/>
  <c r="M3" i="4" l="1"/>
</calcChain>
</file>

<file path=xl/sharedStrings.xml><?xml version="1.0" encoding="utf-8"?>
<sst xmlns="http://schemas.openxmlformats.org/spreadsheetml/2006/main" count="160" uniqueCount="120">
  <si>
    <t>Deuda por Moneda    (5)</t>
  </si>
  <si>
    <t>Actual</t>
  </si>
  <si>
    <t>Deuda por Tasa    (5)</t>
  </si>
  <si>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</si>
  <si>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</si>
  <si>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</si>
  <si>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</si>
  <si>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</si>
  <si>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</si>
  <si>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</si>
  <si>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</si>
  <si>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</si>
  <si>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</si>
  <si>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VEF</t>
  </si>
  <si>
    <t>Tasa Fija &gt; 1 Año</t>
  </si>
  <si>
    <t xml:space="preserve">LIBOR </t>
  </si>
  <si>
    <t>Riesgo por Moneda    (6)</t>
  </si>
  <si>
    <t xml:space="preserve">COP </t>
  </si>
  <si>
    <t>Riesgo por Tasa    (6)</t>
  </si>
  <si>
    <t xml:space="preserve">USD </t>
  </si>
  <si>
    <t>Tasa de Endeudamiento</t>
  </si>
  <si>
    <t>Tasa Promedio (4)</t>
  </si>
  <si>
    <t>Deuda por Plazo (2)</t>
  </si>
  <si>
    <t>(POR AMORTIZACIÓN)</t>
  </si>
  <si>
    <t>Bilateral COP</t>
  </si>
  <si>
    <t>(4)</t>
  </si>
  <si>
    <t>Largo plazo &gt;5 años.</t>
  </si>
  <si>
    <t>Bonos Fideicomiso GN</t>
  </si>
  <si>
    <t>Mediano plazo (1-5 años.)</t>
  </si>
  <si>
    <t>Bilateral otras monedas  (3)</t>
  </si>
  <si>
    <t>(7)</t>
  </si>
  <si>
    <t>Corto plazo &lt;1 año.</t>
  </si>
  <si>
    <t>Finagros</t>
  </si>
  <si>
    <t>Vida media Deuda</t>
  </si>
  <si>
    <t>Bonos Perú</t>
  </si>
  <si>
    <t>Cartas de Crédito</t>
  </si>
  <si>
    <t>Leasing</t>
  </si>
  <si>
    <t>Tasa promedio sin Impuestos</t>
  </si>
  <si>
    <t>Valor Deuda (1)</t>
  </si>
  <si>
    <t>Deuda sin intereses por pagar y otros</t>
  </si>
  <si>
    <t>Deuda Total</t>
  </si>
  <si>
    <t>Deuda Neta</t>
  </si>
  <si>
    <t>Notas:</t>
  </si>
  <si>
    <r>
      <t>(1)</t>
    </r>
    <r>
      <rPr>
        <sz val="8"/>
        <color rgb="FF003300"/>
        <rFont val="Arial"/>
        <family val="2"/>
      </rPr>
      <t xml:space="preserve"> Todos los calculos están realizados con la "Deuda sin intereses por pagar y otros".</t>
    </r>
  </si>
  <si>
    <r>
      <t>(2)</t>
    </r>
    <r>
      <rPr>
        <sz val="8"/>
        <color rgb="FF003300"/>
        <rFont val="Arial"/>
        <family val="2"/>
      </rPr>
      <t xml:space="preserve"> Hace referencia al porcentaje de vencimientos de acuerdo a las amortizaciones de capital de los créditos.</t>
    </r>
  </si>
  <si>
    <r>
      <t xml:space="preserve">(3) </t>
    </r>
    <r>
      <rPr>
        <sz val="8"/>
        <color rgb="FF003300"/>
        <rFont val="Arial"/>
        <family val="2"/>
      </rPr>
      <t xml:space="preserve">Suma todos los créditos en otras monedas, así estos tengan cobertura cambiaria. </t>
    </r>
  </si>
  <si>
    <r>
      <t xml:space="preserve">(4) </t>
    </r>
    <r>
      <rPr>
        <sz val="8"/>
        <color rgb="FF003300"/>
        <rFont val="Arial"/>
        <family val="2"/>
      </rPr>
      <t>Esta tasa tiene en cuenta el costo de la cobertura, si aplica.</t>
    </r>
  </si>
  <si>
    <r>
      <t xml:space="preserve">(5) </t>
    </r>
    <r>
      <rPr>
        <sz val="8"/>
        <color rgb="FF003300"/>
        <rFont val="Arial"/>
        <family val="2"/>
      </rPr>
      <t>La deuda por tasa y por moneda es la original con la cual se tomó el crédito. No incluye coberturas cambiarias.</t>
    </r>
  </si>
  <si>
    <r>
      <t xml:space="preserve">(6) </t>
    </r>
    <r>
      <rPr>
        <sz val="8"/>
        <color rgb="FF003300"/>
        <rFont val="Arial"/>
        <family val="2"/>
      </rPr>
      <t xml:space="preserve">El riesgo por tasa y por moneda es en el que se incurre luego de realizar las coberturas cambiarias de los créditos.   </t>
    </r>
  </si>
  <si>
    <r>
      <t xml:space="preserve">(7)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</si>
  <si>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t>Debt by Currency    (5)</t>
  </si>
  <si>
    <t>Current</t>
  </si>
  <si>
    <t>Debt by Interest Rate   (5)</t>
  </si>
  <si>
    <t>Currency Risk   (6)</t>
  </si>
  <si>
    <t>Intetest Rate Risk    (6)</t>
  </si>
  <si>
    <t>Cost of Debt</t>
  </si>
  <si>
    <t>Av. Int. rate (4)</t>
  </si>
  <si>
    <t>Maturity (2)</t>
  </si>
  <si>
    <t>(According Amort)</t>
  </si>
  <si>
    <t>Long-term (&gt;5 years)</t>
  </si>
  <si>
    <t>Fideicomiso GN Bonds</t>
  </si>
  <si>
    <t>Medium-term (1-5 years)</t>
  </si>
  <si>
    <t>Bilateral other currencies  (3)</t>
  </si>
  <si>
    <t>Short-term (&lt;1 year)</t>
  </si>
  <si>
    <t>Finagro</t>
  </si>
  <si>
    <t>Average Life</t>
  </si>
  <si>
    <t>Peru Bonds</t>
  </si>
  <si>
    <t>Letters of Credit</t>
  </si>
  <si>
    <t>Value of Debt (1)</t>
  </si>
  <si>
    <t>Debt (does not include interests payable and others)</t>
  </si>
  <si>
    <t>Total Debt</t>
  </si>
  <si>
    <t>Net Debt</t>
  </si>
  <si>
    <r>
      <t>(1)</t>
    </r>
    <r>
      <rPr>
        <sz val="8"/>
        <color rgb="FF003300"/>
        <rFont val="Arial"/>
        <family val="2"/>
      </rPr>
      <t xml:space="preserve"> All calculations are based on "Debt (does not include interests payable and others)".</t>
    </r>
  </si>
  <si>
    <r>
      <t>(2)</t>
    </r>
    <r>
      <rPr>
        <sz val="8"/>
        <color rgb="FF003300"/>
        <rFont val="Arial"/>
        <family val="2"/>
      </rPr>
      <t xml:space="preserve"> Maturity according to loans capital amortization.</t>
    </r>
  </si>
  <si>
    <r>
      <t xml:space="preserve">(3) </t>
    </r>
    <r>
      <rPr>
        <sz val="8"/>
        <color rgb="FF003300"/>
        <rFont val="Arial"/>
        <family val="2"/>
      </rPr>
      <t>Total of all foreing currency loans, even if they are hedged.</t>
    </r>
  </si>
  <si>
    <r>
      <t xml:space="preserve">(4) </t>
    </r>
    <r>
      <rPr>
        <sz val="8"/>
        <color rgb="FF003300"/>
        <rFont val="Arial"/>
        <family val="2"/>
      </rPr>
      <t>Interest rate includes the cost of the hedge.</t>
    </r>
  </si>
  <si>
    <r>
      <rPr>
        <b/>
        <sz val="8"/>
        <color rgb="FF003300"/>
        <rFont val="Arial"/>
        <family val="2"/>
      </rPr>
      <t>(5)</t>
    </r>
    <r>
      <rPr>
        <sz val="8"/>
        <color rgb="FF003300"/>
        <rFont val="Arial"/>
        <family val="2"/>
      </rPr>
      <t xml:space="preserve"> Original terms (interest rates and currencies) of the loans. The hedges are not included.</t>
    </r>
  </si>
  <si>
    <r>
      <t xml:space="preserve">(6) </t>
    </r>
    <r>
      <rPr>
        <sz val="8"/>
        <color rgb="FF003300"/>
        <rFont val="Arial"/>
        <family val="2"/>
      </rPr>
      <t>Currency and interest rate risk incurred after hedge.</t>
    </r>
  </si>
  <si>
    <r>
      <t xml:space="preserve">(7) </t>
    </r>
    <r>
      <rPr>
        <sz val="8"/>
        <color rgb="FF003300"/>
        <rFont val="Arial"/>
        <family val="2"/>
      </rPr>
      <t>This interest rate includes foreign currency loans (not hedged) as in it original terms, but not currency variance costs.</t>
    </r>
  </si>
  <si>
    <t>Caja</t>
  </si>
  <si>
    <t>Endeudamiento</t>
  </si>
  <si>
    <t>Endeudamiento neto</t>
  </si>
  <si>
    <t>Ventas</t>
  </si>
  <si>
    <t>EBITDA</t>
  </si>
  <si>
    <t>Intereses</t>
  </si>
  <si>
    <t>Deuda bruta / EBITDA</t>
  </si>
  <si>
    <t>Deuda neta / EBITDA</t>
  </si>
  <si>
    <t>EBITDA / Intereses</t>
  </si>
  <si>
    <t>Intereses / Ventas</t>
  </si>
  <si>
    <t>Caja/ventas - días</t>
  </si>
  <si>
    <t>Caja/ventas %</t>
  </si>
  <si>
    <t>* A partir de dic-14 la información reportada es bajo normas NIIF</t>
  </si>
  <si>
    <t>Dic-06</t>
  </si>
  <si>
    <t>Dic-07</t>
  </si>
  <si>
    <t>Dic-08</t>
  </si>
  <si>
    <t>Dic-09</t>
  </si>
  <si>
    <t>Dic-10</t>
  </si>
  <si>
    <t>Dic-11</t>
  </si>
  <si>
    <t>Dic-12</t>
  </si>
  <si>
    <t>Dic-13</t>
  </si>
  <si>
    <t>Dic-14</t>
  </si>
  <si>
    <t>Dic-15</t>
  </si>
  <si>
    <t xml:space="preserve">Endeudamiento Neto </t>
  </si>
  <si>
    <t>Endeudamiento Bruto</t>
  </si>
  <si>
    <t>Indicador</t>
  </si>
  <si>
    <t>Caja / Ventas</t>
  </si>
  <si>
    <t>Monto Total (Millones)</t>
  </si>
  <si>
    <t>Actual (Millones)</t>
  </si>
  <si>
    <t>Amount (Millions)</t>
  </si>
  <si>
    <t>2017</t>
  </si>
  <si>
    <t>2018</t>
  </si>
  <si>
    <t>2019</t>
  </si>
  <si>
    <t>2020</t>
  </si>
  <si>
    <t>2021</t>
  </si>
  <si>
    <t>2022</t>
  </si>
  <si>
    <t>2023</t>
  </si>
  <si>
    <t>Total</t>
  </si>
  <si>
    <t>ENDEUDAMIENTO - SEPTIEMBRE 2016</t>
  </si>
  <si>
    <t>FINANCIAL OBLIGATIONS - SEPTEMBER 2016</t>
  </si>
  <si>
    <t>Sep-16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</si>
</sst>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1" formatCode="_ * #,##0.00000_ ;_ * \-#,##0.00000_ ;_ * &quot;-&quot;??_ ;_ @_ "/>
    <numFmt numFmtId="202" formatCode="_(&quot;$&quot;\ * #,##0_);_(&quot;$&quot;\ * \(#,##0\);_(&quot;$&quot;\ * &quot;-&quot;??_);_(@_)"/>
    <numFmt numFmtId="203" formatCode="0.00000%"/>
    <numFmt numFmtId="204" formatCode="0.0000%"/>
    <numFmt numFmtId="205" formatCode="0.0000000%"/>
    <numFmt numFmtId="206" formatCode="_(* #,##0.00000_);_(* \(#,##0.00000\);_(* &quot;-&quot;??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64"/>
      </patternFill>
    </fill>
    <fill>
      <patternFill patternType="solid">
        <fgColor rgb="FF0033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388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43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8" fillId="0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</cellStyleXfs>
  <cellXfs count="165">
    <xf numFmtId="167" fontId="0" fillId="0" borderId="0" xfId="0"/>
    <xf numFmtId="167" fontId="20" fillId="34" borderId="10" xfId="3" applyFont="1" applyFill="1" applyBorder="1" applyAlignment="1">
      <alignment vertical="center"/>
    </xf>
    <xf numFmtId="167" fontId="20" fillId="34" borderId="11" xfId="3" applyFont="1" applyFill="1" applyBorder="1" applyAlignment="1">
      <alignment vertical="center"/>
    </xf>
    <xf numFmtId="168" fontId="21" fillId="34" borderId="16" xfId="4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center"/>
    </xf>
    <xf numFmtId="169" fontId="21" fillId="34" borderId="17" xfId="5" applyNumberFormat="1" applyFont="1" applyFill="1" applyBorder="1" applyAlignment="1">
      <alignment horizontal="left"/>
    </xf>
    <xf numFmtId="168" fontId="21" fillId="34" borderId="0" xfId="0" applyNumberFormat="1" applyFont="1" applyFill="1" applyBorder="1"/>
    <xf numFmtId="167" fontId="21" fillId="34" borderId="0" xfId="0" applyFont="1" applyFill="1" applyBorder="1"/>
    <xf numFmtId="168" fontId="21" fillId="34" borderId="0" xfId="4" applyNumberFormat="1" applyFont="1" applyFill="1" applyBorder="1"/>
    <xf numFmtId="168" fontId="21" fillId="34" borderId="16" xfId="0" applyNumberFormat="1" applyFont="1" applyFill="1" applyBorder="1"/>
    <xf numFmtId="168" fontId="22" fillId="35" borderId="0" xfId="3" applyNumberFormat="1" applyFont="1" applyFill="1" applyBorder="1" applyAlignment="1">
      <alignment horizontal="center"/>
    </xf>
    <xf numFmtId="10" fontId="23" fillId="35" borderId="0" xfId="4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3" applyFont="1" applyFill="1" applyBorder="1" applyAlignment="1">
      <alignment horizontal="left"/>
    </xf>
    <xf numFmtId="170" fontId="0" fillId="0" borderId="0" xfId="1" applyNumberFormat="1" applyFont="1"/>
    <xf numFmtId="168" fontId="0" fillId="0" borderId="0" xfId="0" applyNumberFormat="1"/>
    <xf numFmtId="171" fontId="0" fillId="0" borderId="0" xfId="1" applyNumberFormat="1" applyFont="1"/>
    <xf numFmtId="167" fontId="0" fillId="0" borderId="0" xfId="0" applyBorder="1"/>
    <xf numFmtId="167" fontId="21" fillId="34" borderId="0" xfId="0" applyFont="1" applyFill="1" applyBorder="1" applyAlignment="1">
      <alignment horizontal="left"/>
    </xf>
    <xf numFmtId="168" fontId="21" fillId="34" borderId="16" xfId="4" applyNumberFormat="1" applyFont="1" applyFill="1" applyBorder="1" applyAlignment="1">
      <alignment horizontal="right"/>
    </xf>
    <xf numFmtId="167" fontId="20" fillId="33" borderId="0" xfId="0" applyFont="1" applyFill="1" applyBorder="1" applyAlignment="1">
      <alignment horizontal="left"/>
    </xf>
    <xf numFmtId="167" fontId="22" fillId="34" borderId="0" xfId="3" applyFont="1" applyFill="1" applyBorder="1"/>
    <xf numFmtId="167" fontId="20" fillId="33" borderId="0" xfId="0" applyFont="1" applyFill="1" applyBorder="1" applyAlignment="1"/>
    <xf numFmtId="172" fontId="21" fillId="34" borderId="0" xfId="0" applyNumberFormat="1" applyFont="1" applyFill="1" applyBorder="1" applyAlignment="1">
      <alignment horizontal="right"/>
    </xf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0" fontId="0" fillId="0" borderId="0" xfId="2" applyNumberFormat="1" applyFont="1"/>
    <xf numFmtId="167" fontId="0" fillId="0" borderId="0" xfId="0" applyBorder="1" applyAlignment="1">
      <alignment horizontal="left"/>
    </xf>
    <xf numFmtId="10" fontId="23" fillId="35" borderId="0" xfId="4" quotePrefix="1" applyNumberFormat="1" applyFont="1" applyFill="1" applyBorder="1"/>
    <xf numFmtId="166" fontId="0" fillId="0" borderId="0" xfId="1" applyFont="1"/>
    <xf numFmtId="166" fontId="24" fillId="34" borderId="16" xfId="1" applyFont="1" applyFill="1" applyBorder="1" applyAlignment="1">
      <alignment horizontal="right"/>
    </xf>
    <xf numFmtId="167" fontId="25" fillId="0" borderId="0" xfId="0" quotePrefix="1" applyFont="1" applyBorder="1" applyAlignment="1">
      <alignment horizontal="left"/>
    </xf>
    <xf numFmtId="167" fontId="25" fillId="0" borderId="0" xfId="0" applyFont="1" applyBorder="1" applyAlignment="1">
      <alignment horizontal="left"/>
    </xf>
    <xf numFmtId="169" fontId="24" fillId="34" borderId="17" xfId="5" applyNumberFormat="1" applyFont="1" applyFill="1" applyBorder="1" applyAlignment="1">
      <alignment horizontal="left"/>
    </xf>
    <xf numFmtId="168" fontId="21" fillId="34" borderId="0" xfId="6" applyNumberFormat="1" applyFont="1" applyFill="1" applyBorder="1"/>
    <xf numFmtId="10" fontId="24" fillId="34" borderId="0" xfId="0" applyNumberFormat="1" applyFont="1" applyFill="1" applyBorder="1" applyAlignment="1">
      <alignment horizontal="right"/>
    </xf>
    <xf numFmtId="167" fontId="23" fillId="35" borderId="0" xfId="3" applyFont="1" applyFill="1" applyBorder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67" fontId="21" fillId="35" borderId="17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3" applyFont="1" applyFill="1" applyBorder="1" applyAlignment="1">
      <alignment horizontal="left"/>
    </xf>
    <xf numFmtId="167" fontId="27" fillId="35" borderId="17" xfId="3" applyFont="1" applyFill="1" applyBorder="1" applyAlignment="1">
      <alignment wrapText="1"/>
    </xf>
    <xf numFmtId="167" fontId="27" fillId="35" borderId="0" xfId="3" applyFont="1" applyFill="1" applyBorder="1" applyAlignment="1">
      <alignment wrapText="1"/>
    </xf>
    <xf numFmtId="167" fontId="20" fillId="34" borderId="12" xfId="3" applyFont="1" applyFill="1" applyBorder="1" applyAlignment="1">
      <alignment vertical="center"/>
    </xf>
    <xf numFmtId="167" fontId="20" fillId="33" borderId="0" xfId="0" applyFont="1" applyFill="1" applyBorder="1" applyAlignment="1">
      <alignment horizontal="right"/>
    </xf>
    <xf numFmtId="167" fontId="98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right"/>
    </xf>
    <xf numFmtId="167" fontId="0" fillId="0" borderId="16" xfId="0" applyBorder="1"/>
    <xf numFmtId="167" fontId="21" fillId="35" borderId="0" xfId="0" applyFont="1" applyFill="1" applyBorder="1"/>
    <xf numFmtId="167" fontId="24" fillId="35" borderId="0" xfId="0" applyFont="1" applyFill="1" applyBorder="1" applyAlignment="1">
      <alignment horizontal="left"/>
    </xf>
    <xf numFmtId="49" fontId="21" fillId="35" borderId="17" xfId="0" applyNumberFormat="1" applyFont="1" applyFill="1" applyBorder="1"/>
    <xf numFmtId="172" fontId="21" fillId="0" borderId="0" xfId="0" applyNumberFormat="1" applyFont="1" applyFill="1" applyBorder="1"/>
    <xf numFmtId="3" fontId="24" fillId="35" borderId="0" xfId="9396" applyNumberFormat="1" applyFont="1" applyFill="1" applyBorder="1"/>
    <xf numFmtId="167" fontId="19" fillId="0" borderId="0" xfId="9732" applyFont="1" applyFill="1" applyBorder="1"/>
    <xf numFmtId="167" fontId="19" fillId="0" borderId="43" xfId="9732" applyFont="1" applyFill="1" applyBorder="1"/>
    <xf numFmtId="17" fontId="99" fillId="0" borderId="43" xfId="9751" applyNumberFormat="1" applyFont="1" applyFill="1" applyBorder="1" applyAlignment="1">
      <alignment horizontal="center" vertical="center" wrapText="1"/>
    </xf>
    <xf numFmtId="17" fontId="99" fillId="0" borderId="44" xfId="9751" applyNumberFormat="1" applyFont="1" applyFill="1" applyBorder="1" applyAlignment="1">
      <alignment horizontal="center" vertical="center" wrapText="1"/>
    </xf>
    <xf numFmtId="17" fontId="100" fillId="0" borderId="44" xfId="9751" applyNumberFormat="1" applyFont="1" applyFill="1" applyBorder="1" applyAlignment="1">
      <alignment horizontal="center" vertical="center" wrapText="1"/>
    </xf>
    <xf numFmtId="167" fontId="100" fillId="0" borderId="10" xfId="9732" applyFont="1" applyFill="1" applyBorder="1"/>
    <xf numFmtId="200" fontId="101" fillId="0" borderId="17" xfId="6377" applyNumberFormat="1" applyFont="1" applyFill="1" applyBorder="1"/>
    <xf numFmtId="200" fontId="101" fillId="0" borderId="0" xfId="6377" applyNumberFormat="1" applyFont="1" applyFill="1" applyBorder="1"/>
    <xf numFmtId="3" fontId="101" fillId="0" borderId="0" xfId="9732" applyNumberFormat="1" applyFont="1" applyFill="1" applyBorder="1"/>
    <xf numFmtId="3" fontId="78" fillId="0" borderId="0" xfId="9732" applyNumberFormat="1" applyFont="1" applyFill="1" applyBorder="1"/>
    <xf numFmtId="3" fontId="101" fillId="0" borderId="11" xfId="9732" applyNumberFormat="1" applyFont="1" applyFill="1" applyBorder="1"/>
    <xf numFmtId="167" fontId="78" fillId="0" borderId="0" xfId="9732" applyFont="1" applyFill="1" applyBorder="1"/>
    <xf numFmtId="167" fontId="100" fillId="0" borderId="17" xfId="9732" applyFont="1" applyFill="1" applyBorder="1"/>
    <xf numFmtId="166" fontId="78" fillId="0" borderId="0" xfId="1" applyFont="1" applyFill="1" applyBorder="1"/>
    <xf numFmtId="3" fontId="101" fillId="0" borderId="0" xfId="6377" applyNumberFormat="1" applyFont="1" applyFill="1" applyBorder="1"/>
    <xf numFmtId="167" fontId="101" fillId="0" borderId="0" xfId="9732" applyFont="1" applyFill="1" applyBorder="1"/>
    <xf numFmtId="200" fontId="101" fillId="0" borderId="0" xfId="9732" applyNumberFormat="1" applyFont="1" applyFill="1" applyBorder="1"/>
    <xf numFmtId="201" fontId="101" fillId="0" borderId="0" xfId="6377" applyNumberFormat="1" applyFont="1" applyFill="1" applyBorder="1"/>
    <xf numFmtId="185" fontId="101" fillId="0" borderId="0" xfId="6377" applyNumberFormat="1" applyFont="1" applyFill="1" applyBorder="1"/>
    <xf numFmtId="185" fontId="101" fillId="0" borderId="17" xfId="6377" applyNumberFormat="1" applyFont="1" applyFill="1" applyBorder="1"/>
    <xf numFmtId="10" fontId="101" fillId="0" borderId="17" xfId="6" applyNumberFormat="1" applyFont="1" applyFill="1" applyBorder="1"/>
    <xf numFmtId="10" fontId="101" fillId="0" borderId="0" xfId="6" applyNumberFormat="1" applyFont="1" applyFill="1" applyBorder="1"/>
    <xf numFmtId="2" fontId="101" fillId="0" borderId="0" xfId="6" applyNumberFormat="1" applyFont="1" applyFill="1" applyBorder="1"/>
    <xf numFmtId="2" fontId="101" fillId="0" borderId="0" xfId="9732" applyNumberFormat="1" applyFont="1" applyFill="1" applyBorder="1"/>
    <xf numFmtId="167" fontId="100" fillId="0" borderId="13" xfId="9732" applyFont="1" applyFill="1" applyBorder="1"/>
    <xf numFmtId="168" fontId="101" fillId="0" borderId="13" xfId="6" applyNumberFormat="1" applyFont="1" applyFill="1" applyBorder="1"/>
    <xf numFmtId="168" fontId="101" fillId="0" borderId="14" xfId="6" applyNumberFormat="1" applyFont="1" applyFill="1" applyBorder="1"/>
    <xf numFmtId="185" fontId="102" fillId="0" borderId="0" xfId="6377" applyNumberFormat="1" applyFont="1" applyFill="1" applyBorder="1" applyAlignment="1">
      <alignment wrapText="1"/>
    </xf>
    <xf numFmtId="200" fontId="19" fillId="0" borderId="0" xfId="9732" applyNumberFormat="1" applyFont="1" applyFill="1" applyBorder="1"/>
    <xf numFmtId="167" fontId="103" fillId="0" borderId="0" xfId="9732" applyFont="1" applyFill="1" applyBorder="1"/>
    <xf numFmtId="171" fontId="104" fillId="0" borderId="0" xfId="1" applyNumberFormat="1" applyFont="1" applyFill="1" applyBorder="1"/>
    <xf numFmtId="170" fontId="1" fillId="34" borderId="0" xfId="8412" applyNumberFormat="1" applyFont="1" applyFill="1"/>
    <xf numFmtId="17" fontId="103" fillId="0" borderId="0" xfId="9732" applyNumberFormat="1" applyFont="1" applyFill="1" applyBorder="1"/>
    <xf numFmtId="166" fontId="104" fillId="0" borderId="0" xfId="1" applyFont="1" applyFill="1" applyBorder="1"/>
    <xf numFmtId="170" fontId="1" fillId="34" borderId="0" xfId="8443" applyNumberFormat="1" applyFont="1" applyFill="1"/>
    <xf numFmtId="167" fontId="19" fillId="0" borderId="0" xfId="9732" applyNumberFormat="1" applyFont="1" applyFill="1" applyBorder="1"/>
    <xf numFmtId="170" fontId="104" fillId="0" borderId="0" xfId="1" applyNumberFormat="1" applyFont="1" applyFill="1" applyBorder="1"/>
    <xf numFmtId="166" fontId="103" fillId="0" borderId="0" xfId="1" applyFont="1" applyFill="1" applyBorder="1"/>
    <xf numFmtId="185" fontId="19" fillId="0" borderId="0" xfId="9732" applyNumberFormat="1" applyFont="1" applyFill="1" applyBorder="1"/>
    <xf numFmtId="166" fontId="19" fillId="0" borderId="0" xfId="1" applyNumberFormat="1" applyFont="1" applyFill="1" applyBorder="1"/>
    <xf numFmtId="170" fontId="1" fillId="0" borderId="0" xfId="9339" applyNumberFormat="1"/>
    <xf numFmtId="166" fontId="19" fillId="0" borderId="0" xfId="1" applyFont="1" applyFill="1" applyBorder="1"/>
    <xf numFmtId="170" fontId="1" fillId="0" borderId="0" xfId="9398" applyNumberFormat="1"/>
    <xf numFmtId="49" fontId="19" fillId="124" borderId="28" xfId="6377" applyNumberFormat="1" applyFont="1" applyFill="1" applyBorder="1"/>
    <xf numFmtId="167" fontId="105" fillId="132" borderId="0" xfId="9732" applyFont="1" applyFill="1" applyBorder="1" applyAlignment="1">
      <alignment wrapText="1"/>
    </xf>
    <xf numFmtId="202" fontId="19" fillId="0" borderId="0" xfId="9210" applyNumberFormat="1" applyFont="1" applyFill="1" applyBorder="1"/>
    <xf numFmtId="170" fontId="19" fillId="0" borderId="0" xfId="1" applyNumberFormat="1" applyFont="1" applyFill="1" applyBorder="1"/>
    <xf numFmtId="167" fontId="106" fillId="133" borderId="28" xfId="9732" applyFont="1" applyFill="1" applyBorder="1" applyAlignment="1">
      <alignment horizontal="center"/>
    </xf>
    <xf numFmtId="17" fontId="106" fillId="133" borderId="28" xfId="9732" applyNumberFormat="1" applyFont="1" applyFill="1" applyBorder="1" applyAlignment="1">
      <alignment horizontal="center"/>
    </xf>
    <xf numFmtId="167" fontId="105" fillId="0" borderId="28" xfId="9732" applyFont="1" applyFill="1" applyBorder="1"/>
    <xf numFmtId="185" fontId="19" fillId="0" borderId="28" xfId="9732" applyNumberFormat="1" applyFont="1" applyFill="1" applyBorder="1"/>
    <xf numFmtId="10" fontId="19" fillId="0" borderId="28" xfId="6" applyNumberFormat="1" applyFont="1" applyFill="1" applyBorder="1"/>
    <xf numFmtId="49" fontId="106" fillId="133" borderId="28" xfId="9732" applyNumberFormat="1" applyFont="1" applyFill="1" applyBorder="1" applyAlignment="1">
      <alignment horizontal="center"/>
    </xf>
    <xf numFmtId="168" fontId="19" fillId="0" borderId="28" xfId="6" applyNumberFormat="1" applyFont="1" applyFill="1" applyBorder="1"/>
    <xf numFmtId="185" fontId="19" fillId="0" borderId="0" xfId="6377" applyFont="1" applyFill="1" applyBorder="1"/>
    <xf numFmtId="170" fontId="24" fillId="0" borderId="0" xfId="1" applyNumberFormat="1" applyFont="1" applyFill="1" applyBorder="1" applyAlignment="1">
      <alignment horizontal="left"/>
    </xf>
    <xf numFmtId="170" fontId="24" fillId="0" borderId="0" xfId="1" applyNumberFormat="1" applyFont="1" applyFill="1" applyBorder="1"/>
    <xf numFmtId="172" fontId="0" fillId="0" borderId="0" xfId="2" applyNumberFormat="1" applyFont="1"/>
    <xf numFmtId="170" fontId="0" fillId="0" borderId="0" xfId="2" applyNumberFormat="1" applyFont="1"/>
    <xf numFmtId="9" fontId="0" fillId="0" borderId="0" xfId="2" applyFont="1"/>
    <xf numFmtId="170" fontId="78" fillId="0" borderId="0" xfId="1" applyNumberFormat="1" applyFont="1" applyFill="1" applyBorder="1"/>
    <xf numFmtId="168" fontId="21" fillId="0" borderId="0" xfId="0" applyNumberFormat="1" applyFont="1" applyFill="1" applyBorder="1"/>
    <xf numFmtId="168" fontId="21" fillId="0" borderId="0" xfId="4" applyNumberFormat="1" applyFont="1" applyFill="1" applyBorder="1"/>
    <xf numFmtId="168" fontId="21" fillId="0" borderId="16" xfId="4" applyNumberFormat="1" applyFont="1" applyFill="1" applyBorder="1"/>
    <xf numFmtId="168" fontId="21" fillId="0" borderId="16" xfId="0" applyNumberFormat="1" applyFont="1" applyFill="1" applyBorder="1"/>
    <xf numFmtId="168" fontId="21" fillId="0" borderId="16" xfId="4" applyNumberFormat="1" applyFont="1" applyFill="1" applyBorder="1" applyAlignment="1">
      <alignment horizontal="right"/>
    </xf>
    <xf numFmtId="166" fontId="24" fillId="0" borderId="16" xfId="1" applyFont="1" applyFill="1" applyBorder="1" applyAlignment="1">
      <alignment horizontal="right"/>
    </xf>
    <xf numFmtId="172" fontId="21" fillId="0" borderId="0" xfId="0" applyNumberFormat="1" applyFont="1" applyFill="1" applyBorder="1" applyAlignment="1">
      <alignment horizontal="right"/>
    </xf>
    <xf numFmtId="10" fontId="21" fillId="0" borderId="0" xfId="4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203" fontId="0" fillId="0" borderId="0" xfId="2" applyNumberFormat="1" applyFont="1"/>
    <xf numFmtId="169" fontId="21" fillId="34" borderId="0" xfId="5" applyNumberFormat="1" applyFont="1" applyFill="1" applyBorder="1" applyAlignment="1">
      <alignment horizontal="left"/>
    </xf>
    <xf numFmtId="167" fontId="21" fillId="0" borderId="17" xfId="0" applyFont="1" applyFill="1" applyBorder="1" applyAlignment="1">
      <alignment horizontal="left"/>
    </xf>
    <xf numFmtId="167" fontId="21" fillId="0" borderId="0" xfId="0" applyFont="1" applyFill="1" applyBorder="1" applyAlignment="1">
      <alignment horizontal="left"/>
    </xf>
    <xf numFmtId="167" fontId="24" fillId="0" borderId="0" xfId="0" applyFont="1" applyFill="1" applyBorder="1" applyAlignment="1">
      <alignment horizontal="left"/>
    </xf>
    <xf numFmtId="167" fontId="21" fillId="0" borderId="0" xfId="0" applyFont="1" applyFill="1" applyBorder="1"/>
    <xf numFmtId="169" fontId="21" fillId="0" borderId="17" xfId="5" applyNumberFormat="1" applyFont="1" applyFill="1" applyBorder="1" applyAlignment="1">
      <alignment horizontal="left"/>
    </xf>
    <xf numFmtId="2" fontId="0" fillId="0" borderId="0" xfId="0" applyNumberFormat="1"/>
    <xf numFmtId="167" fontId="105" fillId="0" borderId="28" xfId="0" applyFont="1" applyBorder="1"/>
    <xf numFmtId="200" fontId="0" fillId="0" borderId="28" xfId="6377" applyNumberFormat="1" applyFont="1" applyBorder="1"/>
    <xf numFmtId="1" fontId="105" fillId="0" borderId="28" xfId="6377" applyNumberFormat="1" applyFont="1" applyBorder="1" applyAlignment="1">
      <alignment horizontal="center"/>
    </xf>
    <xf numFmtId="200" fontId="105" fillId="0" borderId="28" xfId="6377" applyNumberFormat="1" applyFont="1" applyBorder="1" applyAlignment="1">
      <alignment horizontal="center"/>
    </xf>
    <xf numFmtId="170" fontId="22" fillId="35" borderId="0" xfId="1" applyNumberFormat="1" applyFont="1" applyFill="1" applyBorder="1" applyAlignment="1">
      <alignment horizontal="center"/>
    </xf>
    <xf numFmtId="205" fontId="21" fillId="0" borderId="0" xfId="2" applyNumberFormat="1" applyFont="1" applyFill="1" applyBorder="1" applyAlignment="1">
      <alignment horizontal="right"/>
    </xf>
    <xf numFmtId="204" fontId="0" fillId="0" borderId="0" xfId="2" applyNumberFormat="1" applyFont="1"/>
    <xf numFmtId="10" fontId="0" fillId="0" borderId="0" xfId="1" applyNumberFormat="1" applyFont="1"/>
    <xf numFmtId="10" fontId="19" fillId="0" borderId="0" xfId="2" applyNumberFormat="1" applyFont="1" applyFill="1" applyBorder="1"/>
    <xf numFmtId="170" fontId="23" fillId="35" borderId="0" xfId="1" applyNumberFormat="1" applyFont="1" applyFill="1" applyBorder="1"/>
    <xf numFmtId="206" fontId="21" fillId="0" borderId="0" xfId="1" applyNumberFormat="1" applyFont="1" applyFill="1" applyBorder="1"/>
    <xf numFmtId="167" fontId="27" fillId="35" borderId="17" xfId="7" applyFont="1" applyFill="1" applyBorder="1" applyAlignment="1">
      <alignment horizontal="left" vertical="center" wrapText="1"/>
    </xf>
    <xf numFmtId="167" fontId="27" fillId="35" borderId="0" xfId="7" applyFont="1" applyFill="1" applyBorder="1" applyAlignment="1">
      <alignment horizontal="left" vertical="center" wrapText="1"/>
    </xf>
    <xf numFmtId="167" fontId="27" fillId="35" borderId="16" xfId="7" applyFont="1" applyFill="1" applyBorder="1" applyAlignment="1">
      <alignment horizontal="left" vertical="center" wrapText="1"/>
    </xf>
    <xf numFmtId="167" fontId="27" fillId="35" borderId="13" xfId="7" applyFont="1" applyFill="1" applyBorder="1" applyAlignment="1">
      <alignment horizontal="left" vertical="center" wrapText="1"/>
    </xf>
    <xf numFmtId="167" fontId="27" fillId="35" borderId="14" xfId="7" applyFont="1" applyFill="1" applyBorder="1" applyAlignment="1">
      <alignment horizontal="left" vertical="center" wrapText="1"/>
    </xf>
    <xf numFmtId="167" fontId="27" fillId="35" borderId="15" xfId="7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3" applyFont="1" applyFill="1" applyBorder="1" applyAlignment="1">
      <alignment horizontal="left" wrapText="1"/>
    </xf>
    <xf numFmtId="167" fontId="27" fillId="35" borderId="0" xfId="3" applyFont="1" applyFill="1" applyBorder="1" applyAlignment="1">
      <alignment horizontal="left" wrapText="1"/>
    </xf>
    <xf numFmtId="167" fontId="27" fillId="35" borderId="16" xfId="3" applyFont="1" applyFill="1" applyBorder="1" applyAlignment="1">
      <alignment horizontal="left" wrapText="1"/>
    </xf>
    <xf numFmtId="167" fontId="28" fillId="35" borderId="17" xfId="7" applyFont="1" applyFill="1" applyBorder="1" applyAlignment="1">
      <alignment horizontal="left" vertical="center" wrapText="1"/>
    </xf>
    <xf numFmtId="167" fontId="28" fillId="35" borderId="0" xfId="7" applyFont="1" applyFill="1" applyBorder="1" applyAlignment="1">
      <alignment horizontal="left" vertical="center" wrapText="1"/>
    </xf>
    <xf numFmtId="167" fontId="28" fillId="35" borderId="16" xfId="7" applyFont="1" applyFill="1" applyBorder="1" applyAlignment="1">
      <alignment horizontal="left" vertical="center" wrapText="1"/>
    </xf>
  </cellXfs>
  <cellStyles count="11388">
    <cellStyle name="% 3" xfId="8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3" xfId="4606"/>
    <cellStyle name="Calculation 4" xfId="4607"/>
    <cellStyle name="Calculation 5" xfId="4608"/>
    <cellStyle name="Cálculo 10" xfId="4609"/>
    <cellStyle name="Cálculo 11" xfId="4610"/>
    <cellStyle name="Cálculo 12" xfId="4611"/>
    <cellStyle name="Cálculo 13" xfId="4612"/>
    <cellStyle name="Cálculo 14" xfId="4613"/>
    <cellStyle name="Cálculo 15" xfId="4614"/>
    <cellStyle name="Cálculo 16" xfId="4615"/>
    <cellStyle name="Cálculo 16 2" xfId="4616"/>
    <cellStyle name="Cálculo 16 3" xfId="4617"/>
    <cellStyle name="Cálculo 17" xfId="4618"/>
    <cellStyle name="Cálculo 17 2" xfId="4619"/>
    <cellStyle name="Cálculo 17 3" xfId="4620"/>
    <cellStyle name="Cálculo 18" xfId="4621"/>
    <cellStyle name="Cálculo 18 2" xfId="4622"/>
    <cellStyle name="Cálculo 18 3" xfId="4623"/>
    <cellStyle name="Cálculo 19" xfId="4624"/>
    <cellStyle name="Cálculo 19 2" xfId="4625"/>
    <cellStyle name="Cálculo 19 3" xfId="4626"/>
    <cellStyle name="Cálculo 2" xfId="4627"/>
    <cellStyle name="Cálculo 2 2" xfId="4628"/>
    <cellStyle name="Cálculo 2 3" xfId="4629"/>
    <cellStyle name="Cálculo 20" xfId="4630"/>
    <cellStyle name="Cálculo 20 2" xfId="4631"/>
    <cellStyle name="Cálculo 20 3" xfId="4632"/>
    <cellStyle name="Cálculo 21" xfId="4633"/>
    <cellStyle name="Cálculo 21 2" xfId="4634"/>
    <cellStyle name="Cálculo 21 3" xfId="4635"/>
    <cellStyle name="Cálculo 22" xfId="4636"/>
    <cellStyle name="Cálculo 22 2" xfId="4637"/>
    <cellStyle name="Cálculo 22 3" xfId="4638"/>
    <cellStyle name="Cálculo 23" xfId="4639"/>
    <cellStyle name="Cálculo 23 2" xfId="4640"/>
    <cellStyle name="Cálculo 23 3" xfId="4641"/>
    <cellStyle name="Cálculo 24" xfId="4642"/>
    <cellStyle name="Cálculo 24 2" xfId="4643"/>
    <cellStyle name="Cálculo 24 3" xfId="4644"/>
    <cellStyle name="Cálculo 25" xfId="4645"/>
    <cellStyle name="Cálculo 25 2" xfId="4646"/>
    <cellStyle name="Cálculo 25 3" xfId="4647"/>
    <cellStyle name="Cálculo 26" xfId="4648"/>
    <cellStyle name="Cálculo 26 2" xfId="4649"/>
    <cellStyle name="Cálculo 27" xfId="4650"/>
    <cellStyle name="Cálculo 28" xfId="4651"/>
    <cellStyle name="Cálculo 29" xfId="4652"/>
    <cellStyle name="Cálculo 3" xfId="4653"/>
    <cellStyle name="Cálculo 3 2" xfId="4654"/>
    <cellStyle name="Cálculo 4" xfId="4655"/>
    <cellStyle name="Cálculo 5" xfId="4656"/>
    <cellStyle name="Cálculo 5 2" xfId="4657"/>
    <cellStyle name="Cálculo 5 3" xfId="4658"/>
    <cellStyle name="Cálculo 6" xfId="4659"/>
    <cellStyle name="Cálculo 7" xfId="4660"/>
    <cellStyle name="Cálculo 8" xfId="4661"/>
    <cellStyle name="Cálculo 9" xfId="4662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_base" xfId="4809"/>
    <cellStyle name="Emphasis 1" xfId="4810"/>
    <cellStyle name="Emphasis 1 2" xfId="4811"/>
    <cellStyle name="Emphasis 1 3" xfId="4812"/>
    <cellStyle name="Emphasis 1 4" xfId="4813"/>
    <cellStyle name="Emphasis 2" xfId="4814"/>
    <cellStyle name="Emphasis 2 2" xfId="4815"/>
    <cellStyle name="Emphasis 2 3" xfId="4816"/>
    <cellStyle name="Emphasis 2 4" xfId="4817"/>
    <cellStyle name="Emphasis 3" xfId="4818"/>
    <cellStyle name="Emphasis 3 2" xfId="4819"/>
    <cellStyle name="Emphasis 3 3" xfId="4820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 10" xfId="5162"/>
    <cellStyle name="Entrada 11" xfId="5163"/>
    <cellStyle name="Entrada 12" xfId="5164"/>
    <cellStyle name="Entrada 13" xfId="5165"/>
    <cellStyle name="Entrada 14" xfId="5166"/>
    <cellStyle name="Entrada 15" xfId="5167"/>
    <cellStyle name="Entrada 16" xfId="5168"/>
    <cellStyle name="Entrada 16 2" xfId="5169"/>
    <cellStyle name="Entrada 16 3" xfId="5170"/>
    <cellStyle name="Entrada 17" xfId="5171"/>
    <cellStyle name="Entrada 17 2" xfId="5172"/>
    <cellStyle name="Entrada 17 3" xfId="5173"/>
    <cellStyle name="Entrada 18" xfId="5174"/>
    <cellStyle name="Entrada 18 2" xfId="5175"/>
    <cellStyle name="Entrada 18 3" xfId="5176"/>
    <cellStyle name="Entrada 19" xfId="5177"/>
    <cellStyle name="Entrada 19 2" xfId="5178"/>
    <cellStyle name="Entrada 19 3" xfId="5179"/>
    <cellStyle name="Entrada 2" xfId="5180"/>
    <cellStyle name="Entrada 2 2" xfId="5181"/>
    <cellStyle name="Entrada 2 3" xfId="5182"/>
    <cellStyle name="Entrada 2 4" xfId="5183"/>
    <cellStyle name="Entrada 20" xfId="5184"/>
    <cellStyle name="Entrada 20 2" xfId="5185"/>
    <cellStyle name="Entrada 20 3" xfId="5186"/>
    <cellStyle name="Entrada 21" xfId="5187"/>
    <cellStyle name="Entrada 21 2" xfId="5188"/>
    <cellStyle name="Entrada 21 3" xfId="5189"/>
    <cellStyle name="Entrada 22" xfId="5190"/>
    <cellStyle name="Entrada 22 2" xfId="5191"/>
    <cellStyle name="Entrada 22 3" xfId="5192"/>
    <cellStyle name="Entrada 23" xfId="5193"/>
    <cellStyle name="Entrada 23 2" xfId="5194"/>
    <cellStyle name="Entrada 23 3" xfId="5195"/>
    <cellStyle name="Entrada 24" xfId="5196"/>
    <cellStyle name="Entrada 24 2" xfId="5197"/>
    <cellStyle name="Entrada 24 3" xfId="5198"/>
    <cellStyle name="Entrada 25" xfId="5199"/>
    <cellStyle name="Entrada 25 2" xfId="5200"/>
    <cellStyle name="Entrada 25 3" xfId="5201"/>
    <cellStyle name="Entrada 26" xfId="5202"/>
    <cellStyle name="Entrada 26 2" xfId="5203"/>
    <cellStyle name="Entrada 27" xfId="5204"/>
    <cellStyle name="Entrada 28" xfId="5205"/>
    <cellStyle name="Entrada 29" xfId="5206"/>
    <cellStyle name="Entrada 3" xfId="5207"/>
    <cellStyle name="Entrada 3 2" xfId="5208"/>
    <cellStyle name="Entrada 4" xfId="5209"/>
    <cellStyle name="Entrada 5" xfId="5210"/>
    <cellStyle name="Entrada 5 2" xfId="5211"/>
    <cellStyle name="Entrada 5 3" xfId="5212"/>
    <cellStyle name="Entrada 6" xfId="5213"/>
    <cellStyle name="Entrada 7" xfId="5214"/>
    <cellStyle name="Entrada 8" xfId="5215"/>
    <cellStyle name="Entrada 9" xfId="5216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0" xfId="5345"/>
    <cellStyle name="Euro 21" xfId="5346"/>
    <cellStyle name="Euro 22" xfId="5347"/>
    <cellStyle name="Euro 23" xfId="5348"/>
    <cellStyle name="Euro 3" xfId="5349"/>
    <cellStyle name="Euro 3 2" xfId="5350"/>
    <cellStyle name="Euro 3 2 2" xfId="5351"/>
    <cellStyle name="Euro 3 2 3" xfId="5352"/>
    <cellStyle name="Euro 3 3" xfId="5353"/>
    <cellStyle name="Euro 3 3 2" xfId="5354"/>
    <cellStyle name="Euro 3 4" xfId="5355"/>
    <cellStyle name="Euro 3 5" xfId="5356"/>
    <cellStyle name="Euro 4" xfId="5357"/>
    <cellStyle name="Euro 4 2" xfId="5358"/>
    <cellStyle name="Euro 4 2 2" xfId="5359"/>
    <cellStyle name="Euro 4 2 3" xfId="5360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5" xfId="5367"/>
    <cellStyle name="Euro 5 2" xfId="5368"/>
    <cellStyle name="Euro 5 2 2" xfId="5369"/>
    <cellStyle name="Euro 5 2 3" xfId="5370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2" xfId="5437"/>
    <cellStyle name="Heading 2 2" xfId="5438"/>
    <cellStyle name="Heading 2 3" xfId="5439"/>
    <cellStyle name="Heading 2 4" xfId="5440"/>
    <cellStyle name="Heading 2 5" xfId="5441"/>
    <cellStyle name="Heading 3" xfId="5442"/>
    <cellStyle name="Heading 3 2" xfId="5443"/>
    <cellStyle name="Heading 3 3" xfId="5444"/>
    <cellStyle name="Heading 3 4" xfId="5445"/>
    <cellStyle name="Heading 3 5" xfId="5446"/>
    <cellStyle name="Heading 4" xfId="5447"/>
    <cellStyle name="Heading 4 2" xfId="5448"/>
    <cellStyle name="Heading 4 3" xfId="5449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1" xfId="5607"/>
    <cellStyle name="Input 12" xfId="5608"/>
    <cellStyle name="Input 13" xfId="5609"/>
    <cellStyle name="Input 14" xfId="5610"/>
    <cellStyle name="Input 2" xfId="5611"/>
    <cellStyle name="Input 3" xfId="5612"/>
    <cellStyle name="Input 4" xfId="5613"/>
    <cellStyle name="Input 5" xfId="5614"/>
    <cellStyle name="Input 6" xfId="5615"/>
    <cellStyle name="Input 7" xfId="5616"/>
    <cellStyle name="Input 8" xfId="5617"/>
    <cellStyle name="Input 9" xfId="5618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Millares" xfId="1" builtinId="3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2" xfId="8477"/>
    <cellStyle name="Millares 2 2 12 2" xfId="8478"/>
    <cellStyle name="Millares 2 2 13" xfId="8479"/>
    <cellStyle name="Millares 2 2 13 2" xfId="8480"/>
    <cellStyle name="Millares 2 2 14" xfId="8481"/>
    <cellStyle name="Millares 2 2 14 2" xfId="8482"/>
    <cellStyle name="Millares 2 2 15" xfId="8483"/>
    <cellStyle name="Millares 2 2 15 2" xfId="8484"/>
    <cellStyle name="Millares 2 2 16" xfId="8485"/>
    <cellStyle name="Millares 2 2 16 2" xfId="8486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3" xfId="8742"/>
    <cellStyle name="Millares 2 6 4" xfId="8743"/>
    <cellStyle name="Millares 2 7" xfId="8744"/>
    <cellStyle name="Millares 2 7 2" xfId="8745"/>
    <cellStyle name="Millares 2 7 2 2" xfId="8746"/>
    <cellStyle name="Millares 2 7 3" xfId="8747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4" xfId="8802"/>
    <cellStyle name="Millares 28" xfId="8803"/>
    <cellStyle name="Millares 28 2" xfId="8804"/>
    <cellStyle name="Millares 28 2 2" xfId="8805"/>
    <cellStyle name="Millares 28 3" xfId="8806"/>
    <cellStyle name="Millares 29" xfId="8807"/>
    <cellStyle name="Millares 29 2" xfId="8808"/>
    <cellStyle name="Millares 29 2 2" xfId="8809"/>
    <cellStyle name="Millares 29 3" xfId="8810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3" xfId="8818"/>
    <cellStyle name="Millares 3 2 2 4" xfId="8819"/>
    <cellStyle name="Millares 3 2 3" xfId="8820"/>
    <cellStyle name="Millares 3 2 3 2" xfId="8821"/>
    <cellStyle name="Millares 3 2 3 3" xfId="8822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8" xfId="8832"/>
    <cellStyle name="Millares 3 8 2" xfId="883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1" xfId="8839"/>
    <cellStyle name="Millares 31 2" xfId="8840"/>
    <cellStyle name="Millares 31 2 2" xfId="8841"/>
    <cellStyle name="Millares 32" xfId="8842"/>
    <cellStyle name="Millares 32 2" xfId="8843"/>
    <cellStyle name="Millares 32 2 2" xfId="8844"/>
    <cellStyle name="Millares 33" xfId="8845"/>
    <cellStyle name="Millares 33 2" xfId="8846"/>
    <cellStyle name="Millares 33 2 2" xfId="8847"/>
    <cellStyle name="Millares 34" xfId="8848"/>
    <cellStyle name="Millares 34 2" xfId="8849"/>
    <cellStyle name="Millares 34 2 2" xfId="8850"/>
    <cellStyle name="Millares 35" xfId="8851"/>
    <cellStyle name="Millares 35 2" xfId="8852"/>
    <cellStyle name="Millares 35 2 2" xfId="8853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3" xfId="8969"/>
    <cellStyle name="Millares 61" xfId="8970"/>
    <cellStyle name="Millares 61 2" xfId="8971"/>
    <cellStyle name="Millares 61 2 2" xfId="8972"/>
    <cellStyle name="Millares 61 2 3" xfId="8973"/>
    <cellStyle name="Millares 61 3" xfId="8974"/>
    <cellStyle name="Millares 62" xfId="8975"/>
    <cellStyle name="Millares 62 2" xfId="8976"/>
    <cellStyle name="Millares 62 2 2" xfId="8977"/>
    <cellStyle name="Millares 62 2 3" xfId="8978"/>
    <cellStyle name="Millares 62 3" xfId="8979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5" xfId="9010"/>
    <cellStyle name="Millares 75 2" xfId="9011"/>
    <cellStyle name="Millares 76" xfId="9012"/>
    <cellStyle name="Millares 76 2" xfId="9013"/>
    <cellStyle name="Millares 77" xfId="9014"/>
    <cellStyle name="Millares 77 2" xfId="9015"/>
    <cellStyle name="Millares 78" xfId="9016"/>
    <cellStyle name="Millares 78 2" xfId="9017"/>
    <cellStyle name="Millares 79" xfId="9018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1" xfId="9026"/>
    <cellStyle name="Millares 82" xfId="9027"/>
    <cellStyle name="Millares 83" xfId="9028"/>
    <cellStyle name="Millares 9" xfId="9029"/>
    <cellStyle name="Millares 9 2" xfId="9030"/>
    <cellStyle name="Millares 9 3" xfId="9031"/>
    <cellStyle name="Millares 9 4" xfId="9032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3" xfId="9155"/>
    <cellStyle name="Moneda 2 3" xfId="9156"/>
    <cellStyle name="Moneda 2 3 2" xfId="9157"/>
    <cellStyle name="Moneda 2 3 3" xfId="9158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3" xfId="9188"/>
    <cellStyle name="Moneda 3 4" xfId="9189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6" xfId="9236"/>
    <cellStyle name="Moneda 6 2" xfId="9237"/>
    <cellStyle name="Moneda 7" xfId="9238"/>
    <cellStyle name="Moneda 7 2" xfId="9239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3" xfId="9320"/>
    <cellStyle name="Normal 10 3 2" xfId="9321"/>
    <cellStyle name="Normal 10 4" xfId="9322"/>
    <cellStyle name="Normal 10 4 2" xfId="9323"/>
    <cellStyle name="Normal 10 5" xfId="9324"/>
    <cellStyle name="Normal 10 6" xfId="9325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3" xfId="9342"/>
    <cellStyle name="Normal 11 2 2 2 3 2" xfId="9343"/>
    <cellStyle name="Normal 11 2 2 2 4" xfId="9344"/>
    <cellStyle name="Normal 11 2 2 2 4 2" xfId="9345"/>
    <cellStyle name="Normal 11 2 2 2 5" xfId="9346"/>
    <cellStyle name="Normal 11 2 2 2 6" xfId="9347"/>
    <cellStyle name="Normal 11 2 2 3" xfId="9348"/>
    <cellStyle name="Normal 11 2 2 4" xfId="9349"/>
    <cellStyle name="Normal 11 2 3" xfId="9350"/>
    <cellStyle name="Normal 11 2 4" xfId="9351"/>
    <cellStyle name="Normal 11 3" xfId="9352"/>
    <cellStyle name="Normal 11 3 2" xfId="9353"/>
    <cellStyle name="Normal 11 3 3" xfId="9354"/>
    <cellStyle name="Normal 11 4" xfId="9355"/>
    <cellStyle name="Normal 11 4 2" xfId="9356"/>
    <cellStyle name="Normal 11 4 3" xfId="9357"/>
    <cellStyle name="Normal 11 5" xfId="9358"/>
    <cellStyle name="Normal 11 6" xfId="9359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3" xfId="9373"/>
    <cellStyle name="Normal 12 3" xfId="9374"/>
    <cellStyle name="Normal 12 3 2" xfId="9375"/>
    <cellStyle name="Normal 12 3 3" xfId="9376"/>
    <cellStyle name="Normal 12 4" xfId="9377"/>
    <cellStyle name="Normal 12 4 2" xfId="9378"/>
    <cellStyle name="Normal 12 5" xfId="9379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3" xfId="9392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4" xfId="9399"/>
    <cellStyle name="Normal 14 2" xfId="9400"/>
    <cellStyle name="Normal 14 3" xfId="9401"/>
    <cellStyle name="Normal 15" xfId="9402"/>
    <cellStyle name="Normal 15 2" xfId="9403"/>
    <cellStyle name="Normal 15 3" xfId="9404"/>
    <cellStyle name="Normal 16" xfId="9405"/>
    <cellStyle name="Normal 16 2" xfId="9406"/>
    <cellStyle name="Normal 16 3" xfId="9407"/>
    <cellStyle name="Normal 17" xfId="9408"/>
    <cellStyle name="Normal 17 2" xfId="9409"/>
    <cellStyle name="Normal 17 3" xfId="9410"/>
    <cellStyle name="Normal 18" xfId="9411"/>
    <cellStyle name="Normal 18 2" xfId="9412"/>
    <cellStyle name="Normal 18 3" xfId="9413"/>
    <cellStyle name="Normal 19" xfId="9414"/>
    <cellStyle name="Normal 19 2" xfId="9415"/>
    <cellStyle name="Normal 2" xfId="3"/>
    <cellStyle name="Normal 2 10" xfId="9416"/>
    <cellStyle name="Normal 2 10 2" xfId="9417"/>
    <cellStyle name="Normal 2 11" xfId="9418"/>
    <cellStyle name="Normal 2 11 2" xfId="9419"/>
    <cellStyle name="Normal 2 12" xfId="9420"/>
    <cellStyle name="Normal 2 12 2" xfId="9421"/>
    <cellStyle name="Normal 2 13" xfId="9422"/>
    <cellStyle name="Normal 2 13 2" xfId="9423"/>
    <cellStyle name="Normal 2 14" xfId="9424"/>
    <cellStyle name="Normal 2 14 2" xfId="9425"/>
    <cellStyle name="Normal 2 15" xfId="9426"/>
    <cellStyle name="Normal 2 15 2" xfId="9427"/>
    <cellStyle name="Normal 2 16" xfId="9428"/>
    <cellStyle name="Normal 2 16 2" xfId="9429"/>
    <cellStyle name="Normal 2 17" xfId="9430"/>
    <cellStyle name="Normal 2 17 2" xfId="9431"/>
    <cellStyle name="Normal 2 18" xfId="9432"/>
    <cellStyle name="Normal 2 18 2" xfId="9433"/>
    <cellStyle name="Normal 2 19" xfId="9434"/>
    <cellStyle name="Normal 2 19 2" xfId="9435"/>
    <cellStyle name="Normal 2 2" xfId="7"/>
    <cellStyle name="Normal 2 2 10" xfId="9436"/>
    <cellStyle name="Normal 2 2 2" xfId="9437"/>
    <cellStyle name="Normal 2 2 2 2" xfId="9438"/>
    <cellStyle name="Normal 2 2 2 2 2" xfId="9439"/>
    <cellStyle name="Normal 2 2 2 3" xfId="9440"/>
    <cellStyle name="Normal 2 2 2 3 2" xfId="9441"/>
    <cellStyle name="Normal 2 2 2 4" xfId="9442"/>
    <cellStyle name="Normal 2 2 3" xfId="9443"/>
    <cellStyle name="Normal 2 2 3 2" xfId="9444"/>
    <cellStyle name="Normal 2 2 3 3" xfId="9445"/>
    <cellStyle name="Normal 2 2 4" xfId="9446"/>
    <cellStyle name="Normal 2 2 4 2" xfId="9447"/>
    <cellStyle name="Normal 2 2 4 3" xfId="9448"/>
    <cellStyle name="Normal 2 2 5" xfId="9449"/>
    <cellStyle name="Normal 2 2 5 2" xfId="9450"/>
    <cellStyle name="Normal 2 2 5 3" xfId="9451"/>
    <cellStyle name="Normal 2 2 6" xfId="9452"/>
    <cellStyle name="Normal 2 2 6 2" xfId="9453"/>
    <cellStyle name="Normal 2 2 6 3" xfId="9454"/>
    <cellStyle name="Normal 2 2 7" xfId="9455"/>
    <cellStyle name="Normal 2 2 7 2" xfId="9456"/>
    <cellStyle name="Normal 2 2 7 3" xfId="9457"/>
    <cellStyle name="Normal 2 2 8" xfId="9458"/>
    <cellStyle name="Normal 2 2 9" xfId="9459"/>
    <cellStyle name="Normal 2 2_Plantilla Ppto" xfId="9460"/>
    <cellStyle name="Normal 2 20" xfId="9461"/>
    <cellStyle name="Normal 2 20 2" xfId="9462"/>
    <cellStyle name="Normal 2 21" xfId="9463"/>
    <cellStyle name="Normal 2 21 2" xfId="9464"/>
    <cellStyle name="Normal 2 22" xfId="9465"/>
    <cellStyle name="Normal 2 22 2" xfId="9466"/>
    <cellStyle name="Normal 2 23" xfId="9467"/>
    <cellStyle name="Normal 2 23 2" xfId="9468"/>
    <cellStyle name="Normal 2 24" xfId="9469"/>
    <cellStyle name="Normal 2 24 2" xfId="9470"/>
    <cellStyle name="Normal 2 24 3" xfId="9471"/>
    <cellStyle name="Normal 2 25" xfId="9472"/>
    <cellStyle name="Normal 2 26" xfId="9473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3" xfId="9480"/>
    <cellStyle name="Normal 2 3 2 2 2 4" xfId="9481"/>
    <cellStyle name="Normal 2 3 2 2 3" xfId="9482"/>
    <cellStyle name="Normal 2 3 2 3" xfId="9483"/>
    <cellStyle name="Normal 2 3 2 3 2" xfId="9484"/>
    <cellStyle name="Normal 2 3 2 4" xfId="9485"/>
    <cellStyle name="Normal 2 3 2 5" xfId="9486"/>
    <cellStyle name="Normal 2 3 3" xfId="9487"/>
    <cellStyle name="Normal 2 3 3 2" xfId="9488"/>
    <cellStyle name="Normal 2 3 3 2 2" xfId="9489"/>
    <cellStyle name="Normal 2 3 3 3" xfId="9490"/>
    <cellStyle name="Normal 2 3 3 4" xfId="9491"/>
    <cellStyle name="Normal 2 3 4" xfId="9492"/>
    <cellStyle name="Normal 2 3 5" xfId="9493"/>
    <cellStyle name="Normal 2 4" xfId="9494"/>
    <cellStyle name="Normal 2 4 2" xfId="9495"/>
    <cellStyle name="Normal 2 4 2 2" xfId="9496"/>
    <cellStyle name="Normal 2 4 2 3" xfId="9497"/>
    <cellStyle name="Normal 2 4 3" xfId="9498"/>
    <cellStyle name="Normal 2 4 4" xfId="9499"/>
    <cellStyle name="Normal 2 5" xfId="9500"/>
    <cellStyle name="Normal 2 5 2" xfId="9501"/>
    <cellStyle name="Normal 2 5 2 2" xfId="9502"/>
    <cellStyle name="Normal 2 5 3" xfId="9503"/>
    <cellStyle name="Normal 2 5 4" xfId="9504"/>
    <cellStyle name="Normal 2 6" xfId="9505"/>
    <cellStyle name="Normal 2 6 2" xfId="9506"/>
    <cellStyle name="Normal 2 6 2 2" xfId="9507"/>
    <cellStyle name="Normal 2 6 2 3" xfId="9508"/>
    <cellStyle name="Normal 2 6 3" xfId="9509"/>
    <cellStyle name="Normal 2 6 4" xfId="9510"/>
    <cellStyle name="Normal 2 7" xfId="9511"/>
    <cellStyle name="Normal 2 7 2" xfId="9512"/>
    <cellStyle name="Normal 2 7 2 2" xfId="9513"/>
    <cellStyle name="Normal 2 7 3" xfId="9514"/>
    <cellStyle name="Normal 2 7 4" xfId="9515"/>
    <cellStyle name="Normal 2 8" xfId="9516"/>
    <cellStyle name="Normal 2 8 2" xfId="9517"/>
    <cellStyle name="Normal 2 8 2 2" xfId="9518"/>
    <cellStyle name="Normal 2 8 3" xfId="9519"/>
    <cellStyle name="Normal 2 8 4" xfId="9520"/>
    <cellStyle name="Normal 2 9" xfId="9521"/>
    <cellStyle name="Normal 2 9 2" xfId="9522"/>
    <cellStyle name="Normal 2 9 2 2" xfId="9523"/>
    <cellStyle name="Normal 2 9 3" xfId="9524"/>
    <cellStyle name="Normal 2 9 4" xfId="9525"/>
    <cellStyle name="Normal 2_AECM 8909035321" xfId="9526"/>
    <cellStyle name="Normal 20" xfId="9527"/>
    <cellStyle name="Normal 20 2" xfId="9528"/>
    <cellStyle name="Normal 21" xfId="9529"/>
    <cellStyle name="Normal 21 2" xfId="9530"/>
    <cellStyle name="Normal 22" xfId="9531"/>
    <cellStyle name="Normal 22 2" xfId="9532"/>
    <cellStyle name="Normal 23" xfId="9533"/>
    <cellStyle name="Normal 23 2" xfId="9534"/>
    <cellStyle name="Normal 24" xfId="9535"/>
    <cellStyle name="Normal 24 2" xfId="9536"/>
    <cellStyle name="Normal 25" xfId="9537"/>
    <cellStyle name="Normal 26" xfId="9538"/>
    <cellStyle name="Normal 27" xfId="9539"/>
    <cellStyle name="Normal 28" xfId="9540"/>
    <cellStyle name="Normal 29" xfId="9541"/>
    <cellStyle name="Normal 29 2" xfId="9542"/>
    <cellStyle name="Normal 3" xfId="9543"/>
    <cellStyle name="Normal 3 10" xfId="9544"/>
    <cellStyle name="Normal 3 10 2" xfId="9545"/>
    <cellStyle name="Normal 3 11" xfId="9546"/>
    <cellStyle name="Normal 3 11 2" xfId="9547"/>
    <cellStyle name="Normal 3 12" xfId="9548"/>
    <cellStyle name="Normal 3 12 2" xfId="9549"/>
    <cellStyle name="Normal 3 13" xfId="9550"/>
    <cellStyle name="Normal 3 13 2" xfId="9551"/>
    <cellStyle name="Normal 3 14" xfId="9552"/>
    <cellStyle name="Normal 3 14 2" xfId="9553"/>
    <cellStyle name="Normal 3 15" xfId="9554"/>
    <cellStyle name="Normal 3 15 2" xfId="9555"/>
    <cellStyle name="Normal 3 16" xfId="9556"/>
    <cellStyle name="Normal 3 16 2" xfId="9557"/>
    <cellStyle name="Normal 3 17" xfId="9558"/>
    <cellStyle name="Normal 3 17 2" xfId="9559"/>
    <cellStyle name="Normal 3 18" xfId="9560"/>
    <cellStyle name="Normal 3 18 2" xfId="9561"/>
    <cellStyle name="Normal 3 19" xfId="9562"/>
    <cellStyle name="Normal 3 19 2" xfId="9563"/>
    <cellStyle name="Normal 3 2" xfId="9564"/>
    <cellStyle name="Normal 3 2 2" xfId="9565"/>
    <cellStyle name="Normal 3 20" xfId="9566"/>
    <cellStyle name="Normal 3 20 2" xfId="9567"/>
    <cellStyle name="Normal 3 21" xfId="9568"/>
    <cellStyle name="Normal 3 21 2" xfId="9569"/>
    <cellStyle name="Normal 3 22" xfId="9570"/>
    <cellStyle name="Normal 3 22 2" xfId="9571"/>
    <cellStyle name="Normal 3 23" xfId="9572"/>
    <cellStyle name="Normal 3 23 2" xfId="9573"/>
    <cellStyle name="Normal 3 24" xfId="9574"/>
    <cellStyle name="Normal 3 24 2" xfId="9575"/>
    <cellStyle name="Normal 3 25" xfId="9576"/>
    <cellStyle name="Normal 3 3" xfId="9577"/>
    <cellStyle name="Normal 3 3 2" xfId="9578"/>
    <cellStyle name="Normal 3 4" xfId="9579"/>
    <cellStyle name="Normal 3 4 2" xfId="9580"/>
    <cellStyle name="Normal 3 5" xfId="9581"/>
    <cellStyle name="Normal 3 5 2" xfId="9582"/>
    <cellStyle name="Normal 3 6" xfId="9583"/>
    <cellStyle name="Normal 3 6 2" xfId="9584"/>
    <cellStyle name="Normal 3 7" xfId="9585"/>
    <cellStyle name="Normal 3 7 2" xfId="9586"/>
    <cellStyle name="Normal 3 8" xfId="9587"/>
    <cellStyle name="Normal 3 8 2" xfId="9588"/>
    <cellStyle name="Normal 3 9" xfId="9589"/>
    <cellStyle name="Normal 3 9 2" xfId="9590"/>
    <cellStyle name="Normal 3_AECM 8909035321" xfId="9591"/>
    <cellStyle name="Normal 30" xfId="9592"/>
    <cellStyle name="Normal 31" xfId="9593"/>
    <cellStyle name="Normal 32" xfId="9594"/>
    <cellStyle name="Normal 33" xfId="9595"/>
    <cellStyle name="Normal 34" xfId="9596"/>
    <cellStyle name="Normal 34 2" xfId="9597"/>
    <cellStyle name="Normal 35" xfId="9598"/>
    <cellStyle name="Normal 36" xfId="9599"/>
    <cellStyle name="Normal 37" xfId="9600"/>
    <cellStyle name="Normal 38" xfId="9601"/>
    <cellStyle name="Normal 39" xfId="9602"/>
    <cellStyle name="Normal 4" xfId="9603"/>
    <cellStyle name="Normal 4 2" xfId="9604"/>
    <cellStyle name="Normal 4 2 2" xfId="9605"/>
    <cellStyle name="Normal 4 2 2 2" xfId="9606"/>
    <cellStyle name="Normal 4 2 3" xfId="9607"/>
    <cellStyle name="Normal 4 3" xfId="9608"/>
    <cellStyle name="Normal 4 3 2" xfId="9609"/>
    <cellStyle name="Normal 4 4" xfId="9610"/>
    <cellStyle name="Normal 4 4 2" xfId="9611"/>
    <cellStyle name="Normal 4 5" xfId="9612"/>
    <cellStyle name="Normal 4 5 2" xfId="9613"/>
    <cellStyle name="Normal 4 6" xfId="9614"/>
    <cellStyle name="Normal 4 6 2" xfId="9615"/>
    <cellStyle name="Normal 4 7" xfId="9616"/>
    <cellStyle name="Normal 4 7 2" xfId="9617"/>
    <cellStyle name="Normal 4 8" xfId="9618"/>
    <cellStyle name="Normal 4 9" xfId="9619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3" xfId="9637"/>
    <cellStyle name="Normal 5 2 2 2 3" xfId="9638"/>
    <cellStyle name="Normal 5 2 2 3" xfId="9639"/>
    <cellStyle name="Normal 5 2 2 4" xfId="9640"/>
    <cellStyle name="Normal 5 2 3" xfId="9641"/>
    <cellStyle name="Normal 5 2 3 2" xfId="9642"/>
    <cellStyle name="Normal 5 2 3 3" xfId="9643"/>
    <cellStyle name="Normal 5 2 4" xfId="9644"/>
    <cellStyle name="Normal 5 3" xfId="9645"/>
    <cellStyle name="Normal 5 3 2" xfId="9646"/>
    <cellStyle name="Normal 5 3 2 2" xfId="9647"/>
    <cellStyle name="Normal 5 3 2 3" xfId="9648"/>
    <cellStyle name="Normal 5 3 3" xfId="9649"/>
    <cellStyle name="Normal 5 4" xfId="9650"/>
    <cellStyle name="Normal 5 4 2" xfId="9651"/>
    <cellStyle name="Normal 5 4 3" xfId="9652"/>
    <cellStyle name="Normal 5 5" xfId="9653"/>
    <cellStyle name="Normal 5 5 2" xfId="9654"/>
    <cellStyle name="Normal 5 6" xfId="9655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3" xfId="9670"/>
    <cellStyle name="Normal 6 3 2" xfId="9671"/>
    <cellStyle name="Normal 6 4" xfId="9672"/>
    <cellStyle name="Normal 6 4 2" xfId="9673"/>
    <cellStyle name="Normal 6 5" xfId="9674"/>
    <cellStyle name="Normal 6 5 2" xfId="9675"/>
    <cellStyle name="Normal 6 6" xfId="9676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2" xfId="9689"/>
    <cellStyle name="Normal 7 2 2" xfId="9690"/>
    <cellStyle name="Normal 7 2 3" xfId="9691"/>
    <cellStyle name="Normal 7 3" xfId="9692"/>
    <cellStyle name="Normal 7 3 2" xfId="9693"/>
    <cellStyle name="Normal 7 4" xfId="9694"/>
    <cellStyle name="Normal 7 4 2" xfId="9695"/>
    <cellStyle name="Normal 7 5" xfId="9696"/>
    <cellStyle name="Normal 7 5 2" xfId="9697"/>
    <cellStyle name="Normal 7 6" xfId="9698"/>
    <cellStyle name="Normal 7 7" xfId="9699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3" xfId="9715"/>
    <cellStyle name="Normal 8 3 2" xfId="9716"/>
    <cellStyle name="Normal 8 3 3" xfId="9717"/>
    <cellStyle name="Normal 8 4" xfId="9718"/>
    <cellStyle name="Normal 8 5" xfId="9719"/>
    <cellStyle name="Normal 8 6" xfId="9720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3" xfId="9736"/>
    <cellStyle name="Normal 9 3 2" xfId="9737"/>
    <cellStyle name="Normal 9 4" xfId="9738"/>
    <cellStyle name="Normal 9 4 2" xfId="9739"/>
    <cellStyle name="Normal 9 5" xfId="97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rmal_INCH JUNTA DICIEMBRE ACTUALIZADA EN FEBRERO 8 2004" xfId="9751"/>
    <cellStyle name="Notas 10" xfId="9752"/>
    <cellStyle name="Notas 10 2" xfId="9753"/>
    <cellStyle name="Notas 11" xfId="9754"/>
    <cellStyle name="Notas 11 2" xfId="9755"/>
    <cellStyle name="Notas 12" xfId="9756"/>
    <cellStyle name="Notas 13" xfId="9757"/>
    <cellStyle name="Notas 14" xfId="9758"/>
    <cellStyle name="Notas 15" xfId="9759"/>
    <cellStyle name="Notas 16" xfId="9760"/>
    <cellStyle name="Notas 17" xfId="9761"/>
    <cellStyle name="Notas 18" xfId="9762"/>
    <cellStyle name="Notas 2" xfId="9763"/>
    <cellStyle name="Notas 2 2" xfId="9764"/>
    <cellStyle name="Notas 2 2 2" xfId="9765"/>
    <cellStyle name="Notas 2 2 3" xfId="9766"/>
    <cellStyle name="Notas 2 2 4" xfId="9767"/>
    <cellStyle name="Notas 2 3" xfId="9768"/>
    <cellStyle name="Notas 2 3 2" xfId="9769"/>
    <cellStyle name="Notas 2 3 3" xfId="9770"/>
    <cellStyle name="Notas 2 4" xfId="9771"/>
    <cellStyle name="Notas 2 5" xfId="9772"/>
    <cellStyle name="Notas 2 6" xfId="9773"/>
    <cellStyle name="Notas 3" xfId="9774"/>
    <cellStyle name="Notas 3 2" xfId="9775"/>
    <cellStyle name="Notas 3 2 2" xfId="9776"/>
    <cellStyle name="Notas 3 2 3" xfId="9777"/>
    <cellStyle name="Notas 3 3" xfId="9778"/>
    <cellStyle name="Notas 3 3 2" xfId="9779"/>
    <cellStyle name="Notas 3 4" xfId="9780"/>
    <cellStyle name="Notas 3 5" xfId="9781"/>
    <cellStyle name="Notas 4" xfId="9782"/>
    <cellStyle name="Notas 4 2" xfId="9783"/>
    <cellStyle name="Notas 4 2 2" xfId="9784"/>
    <cellStyle name="Notas 4 2 3" xfId="9785"/>
    <cellStyle name="Notas 4 2 4" xfId="9786"/>
    <cellStyle name="Notas 4 3" xfId="9787"/>
    <cellStyle name="Notas 4 3 2" xfId="9788"/>
    <cellStyle name="Notas 4 4" xfId="9789"/>
    <cellStyle name="Notas 4 5" xfId="9790"/>
    <cellStyle name="Notas 5" xfId="9791"/>
    <cellStyle name="Notas 5 2" xfId="9792"/>
    <cellStyle name="Notas 5 3" xfId="9793"/>
    <cellStyle name="Notas 6" xfId="9794"/>
    <cellStyle name="Notas 6 2" xfId="9795"/>
    <cellStyle name="Notas 6 3" xfId="9796"/>
    <cellStyle name="Notas 7" xfId="9797"/>
    <cellStyle name="Notas 7 2" xfId="9798"/>
    <cellStyle name="Notas 7 3" xfId="9799"/>
    <cellStyle name="Notas 8" xfId="9800"/>
    <cellStyle name="Notas 8 2" xfId="9801"/>
    <cellStyle name="Notas 8 3" xfId="9802"/>
    <cellStyle name="Notas 9" xfId="9803"/>
    <cellStyle name="Notas 9 2" xfId="9804"/>
    <cellStyle name="Notas 9 3" xfId="9805"/>
    <cellStyle name="Note" xfId="9806"/>
    <cellStyle name="Note 10" xfId="9807"/>
    <cellStyle name="Note 11" xfId="9808"/>
    <cellStyle name="Note 12" xfId="9809"/>
    <cellStyle name="Note 13" xfId="9810"/>
    <cellStyle name="Note 14" xfId="9811"/>
    <cellStyle name="Note 2" xfId="9812"/>
    <cellStyle name="Note 2 2" xfId="9813"/>
    <cellStyle name="Note 2 3" xfId="9814"/>
    <cellStyle name="Note 2 4" xfId="9815"/>
    <cellStyle name="Note 3" xfId="9816"/>
    <cellStyle name="Note 3 2" xfId="9817"/>
    <cellStyle name="Note 3 3" xfId="9818"/>
    <cellStyle name="Note 3_AECM 8909035321" xfId="9819"/>
    <cellStyle name="Note 4" xfId="9820"/>
    <cellStyle name="Note 4 2" xfId="9821"/>
    <cellStyle name="Note 4 3" xfId="9822"/>
    <cellStyle name="Note 4_AECM 8909035321" xfId="9823"/>
    <cellStyle name="Note 5" xfId="9824"/>
    <cellStyle name="Note 5 2" xfId="9825"/>
    <cellStyle name="Note 5_AECM 8909035321" xfId="9826"/>
    <cellStyle name="Note 6" xfId="9827"/>
    <cellStyle name="Note 6 2" xfId="9828"/>
    <cellStyle name="Note 6_AECM 8909035321" xfId="9829"/>
    <cellStyle name="Note 7" xfId="9830"/>
    <cellStyle name="Note 7 2" xfId="9831"/>
    <cellStyle name="Note 7_AECM 8909035321" xfId="9832"/>
    <cellStyle name="Note 8" xfId="9833"/>
    <cellStyle name="Note 8 2" xfId="9834"/>
    <cellStyle name="Note 8_AECM 8909035321" xfId="9835"/>
    <cellStyle name="Note 9" xfId="9836"/>
    <cellStyle name="Note 9 2" xfId="9837"/>
    <cellStyle name="Note 9_AECM 8909035321" xfId="9838"/>
    <cellStyle name="Note_1Modelo Plantillas Mandato SISS Junio 09 entrega" xfId="9839"/>
    <cellStyle name="Output" xfId="9840"/>
    <cellStyle name="Output 2" xfId="9841"/>
    <cellStyle name="Output 3" xfId="9842"/>
    <cellStyle name="Output 4" xfId="9843"/>
    <cellStyle name="Output 5" xfId="9844"/>
    <cellStyle name="Percent [2]" xfId="9845"/>
    <cellStyle name="Porcentaje" xfId="2" builtinId="5"/>
    <cellStyle name="Porcentaje 2" xfId="9846"/>
    <cellStyle name="Porcentaje 2 2" xfId="9847"/>
    <cellStyle name="Porcentaje 3" xfId="9848"/>
    <cellStyle name="Porcentaje 3 2" xfId="9849"/>
    <cellStyle name="Porcentaje 4" xfId="9850"/>
    <cellStyle name="Porcentaje 5" xfId="9851"/>
    <cellStyle name="Porcentaje 6" xfId="9852"/>
    <cellStyle name="Porcentaje 7" xfId="9853"/>
    <cellStyle name="Porcentaje 8" xfId="9854"/>
    <cellStyle name="Porcentaje 9" xfId="9855"/>
    <cellStyle name="Porcentual 10" xfId="6"/>
    <cellStyle name="Porcentual 10 2" xfId="9856"/>
    <cellStyle name="Porcentual 11" xfId="9857"/>
    <cellStyle name="Porcentual 11 2" xfId="9858"/>
    <cellStyle name="Porcentual 12" xfId="9859"/>
    <cellStyle name="Porcentual 12 2" xfId="9860"/>
    <cellStyle name="Porcentual 12 2 2" xfId="9861"/>
    <cellStyle name="Porcentual 12 3" xfId="9862"/>
    <cellStyle name="Porcentual 13" xfId="9863"/>
    <cellStyle name="Porcentual 13 2" xfId="9864"/>
    <cellStyle name="Porcentual 14" xfId="9865"/>
    <cellStyle name="Porcentual 14 2" xfId="9866"/>
    <cellStyle name="Porcentual 15" xfId="9867"/>
    <cellStyle name="Porcentual 15 2" xfId="9868"/>
    <cellStyle name="Porcentual 16" xfId="9869"/>
    <cellStyle name="Porcentual 16 2" xfId="9870"/>
    <cellStyle name="Porcentual 17" xfId="9871"/>
    <cellStyle name="Porcentual 17 2" xfId="9872"/>
    <cellStyle name="Porcentual 18" xfId="9873"/>
    <cellStyle name="Porcentual 18 2" xfId="9874"/>
    <cellStyle name="Porcentual 19" xfId="9875"/>
    <cellStyle name="Porcentual 19 2" xfId="9876"/>
    <cellStyle name="Porcentual 2" xfId="4"/>
    <cellStyle name="Porcentual 2 10" xfId="9877"/>
    <cellStyle name="Porcentual 2 11" xfId="9878"/>
    <cellStyle name="Porcentual 2 12" xfId="9879"/>
    <cellStyle name="Porcentual 2 13" xfId="9880"/>
    <cellStyle name="Porcentual 2 14" xfId="9881"/>
    <cellStyle name="Porcentual 2 15" xfId="9882"/>
    <cellStyle name="Porcentual 2 16" xfId="9883"/>
    <cellStyle name="Porcentual 2 17" xfId="9884"/>
    <cellStyle name="Porcentual 2 18" xfId="9885"/>
    <cellStyle name="Porcentual 2 19" xfId="9886"/>
    <cellStyle name="Porcentual 2 2" xfId="9887"/>
    <cellStyle name="Porcentual 2 2 2" xfId="9888"/>
    <cellStyle name="Porcentual 2 2 2 2" xfId="9889"/>
    <cellStyle name="Porcentual 2 20" xfId="9890"/>
    <cellStyle name="Porcentual 2 21" xfId="9891"/>
    <cellStyle name="Porcentual 2 22" xfId="9892"/>
    <cellStyle name="Porcentual 2 23" xfId="9893"/>
    <cellStyle name="Porcentual 2 3" xfId="9894"/>
    <cellStyle name="Porcentual 2 3 2" xfId="9895"/>
    <cellStyle name="Porcentual 2 4" xfId="9896"/>
    <cellStyle name="Porcentual 2 4 2" xfId="9897"/>
    <cellStyle name="Porcentual 2 5" xfId="9898"/>
    <cellStyle name="Porcentual 2 5 2" xfId="9899"/>
    <cellStyle name="Porcentual 2 6" xfId="9900"/>
    <cellStyle name="Porcentual 2 7" xfId="9901"/>
    <cellStyle name="Porcentual 2 8" xfId="9902"/>
    <cellStyle name="Porcentual 2 9" xfId="9903"/>
    <cellStyle name="Porcentual 20" xfId="9904"/>
    <cellStyle name="Porcentual 20 2" xfId="9905"/>
    <cellStyle name="Porcentual 21" xfId="9906"/>
    <cellStyle name="Porcentual 21 2" xfId="9907"/>
    <cellStyle name="Porcentual 22" xfId="9908"/>
    <cellStyle name="Porcentual 22 2" xfId="9909"/>
    <cellStyle name="Porcentual 23" xfId="9910"/>
    <cellStyle name="Porcentual 23 2" xfId="9911"/>
    <cellStyle name="Porcentual 24" xfId="9912"/>
    <cellStyle name="Porcentual 24 2" xfId="9913"/>
    <cellStyle name="Porcentual 25" xfId="9914"/>
    <cellStyle name="Porcentual 25 2" xfId="9915"/>
    <cellStyle name="Porcentual 26" xfId="9916"/>
    <cellStyle name="Porcentual 26 2" xfId="9917"/>
    <cellStyle name="Porcentual 27" xfId="9918"/>
    <cellStyle name="Porcentual 27 2" xfId="9919"/>
    <cellStyle name="Porcentual 28" xfId="9920"/>
    <cellStyle name="Porcentual 28 2" xfId="9921"/>
    <cellStyle name="Porcentual 29" xfId="9922"/>
    <cellStyle name="Porcentual 29 2" xfId="9923"/>
    <cellStyle name="Porcentual 3" xfId="9924"/>
    <cellStyle name="Porcentual 3 2" xfId="9925"/>
    <cellStyle name="Porcentual 3 2 2" xfId="9926"/>
    <cellStyle name="Porcentual 3 2 2 2" xfId="9927"/>
    <cellStyle name="Porcentual 3 3" xfId="9928"/>
    <cellStyle name="Porcentual 30" xfId="9929"/>
    <cellStyle name="Porcentual 30 2" xfId="9930"/>
    <cellStyle name="Porcentual 31" xfId="9931"/>
    <cellStyle name="Porcentual 31 2" xfId="9932"/>
    <cellStyle name="Porcentual 32" xfId="9933"/>
    <cellStyle name="Porcentual 32 2" xfId="9934"/>
    <cellStyle name="Porcentual 33" xfId="9935"/>
    <cellStyle name="Porcentual 33 2" xfId="9936"/>
    <cellStyle name="Porcentual 34" xfId="9937"/>
    <cellStyle name="Porcentual 34 2" xfId="9938"/>
    <cellStyle name="Porcentual 35" xfId="9939"/>
    <cellStyle name="Porcentual 35 2" xfId="9940"/>
    <cellStyle name="Porcentual 36" xfId="9941"/>
    <cellStyle name="Porcentual 36 2" xfId="9942"/>
    <cellStyle name="Porcentual 37" xfId="9943"/>
    <cellStyle name="Porcentual 37 2" xfId="9944"/>
    <cellStyle name="Porcentual 38" xfId="9945"/>
    <cellStyle name="Porcentual 38 2" xfId="9946"/>
    <cellStyle name="Porcentual 39" xfId="9947"/>
    <cellStyle name="Porcentual 39 2" xfId="9948"/>
    <cellStyle name="Porcentual 4" xfId="9949"/>
    <cellStyle name="Porcentual 4 2" xfId="9950"/>
    <cellStyle name="Porcentual 4 3" xfId="9951"/>
    <cellStyle name="Porcentual 40" xfId="9952"/>
    <cellStyle name="Porcentual 40 2" xfId="9953"/>
    <cellStyle name="Porcentual 41" xfId="9954"/>
    <cellStyle name="Porcentual 41 2" xfId="9955"/>
    <cellStyle name="Porcentual 42" xfId="9956"/>
    <cellStyle name="Porcentual 42 2" xfId="9957"/>
    <cellStyle name="Porcentual 43" xfId="9958"/>
    <cellStyle name="Porcentual 43 2" xfId="9959"/>
    <cellStyle name="Porcentual 44" xfId="9960"/>
    <cellStyle name="Porcentual 44 2" xfId="9961"/>
    <cellStyle name="Porcentual 45" xfId="9962"/>
    <cellStyle name="Porcentual 45 2" xfId="9963"/>
    <cellStyle name="Porcentual 46" xfId="9964"/>
    <cellStyle name="Porcentual 46 2" xfId="9965"/>
    <cellStyle name="Porcentual 47" xfId="9966"/>
    <cellStyle name="Porcentual 47 2" xfId="9967"/>
    <cellStyle name="Porcentual 48" xfId="9968"/>
    <cellStyle name="Porcentual 48 2" xfId="9969"/>
    <cellStyle name="Porcentual 49" xfId="9970"/>
    <cellStyle name="Porcentual 5" xfId="9971"/>
    <cellStyle name="Porcentual 5 2" xfId="9972"/>
    <cellStyle name="Porcentual 5 3" xfId="9973"/>
    <cellStyle name="Porcentual 50" xfId="9974"/>
    <cellStyle name="Porcentual 51" xfId="9975"/>
    <cellStyle name="Porcentual 52" xfId="9976"/>
    <cellStyle name="Porcentual 6" xfId="9977"/>
    <cellStyle name="Porcentual 6 2" xfId="9978"/>
    <cellStyle name="Porcentual 7" xfId="9979"/>
    <cellStyle name="Porcentual 7 2" xfId="9980"/>
    <cellStyle name="Porcentual 8" xfId="9981"/>
    <cellStyle name="Porcentual 8 2" xfId="9982"/>
    <cellStyle name="Porcentual 9" xfId="9983"/>
    <cellStyle name="Porcentual 9 2" xfId="9984"/>
    <cellStyle name="Porcentual 9 3" xfId="9985"/>
    <cellStyle name="Porcentual 9 4" xfId="9986"/>
    <cellStyle name="proyeccion" xfId="9987"/>
    <cellStyle name="Salida 10" xfId="9988"/>
    <cellStyle name="Salida 11" xfId="9989"/>
    <cellStyle name="Salida 12" xfId="9990"/>
    <cellStyle name="Salida 13" xfId="9991"/>
    <cellStyle name="Salida 14" xfId="9992"/>
    <cellStyle name="Salida 15" xfId="9993"/>
    <cellStyle name="Salida 16" xfId="9994"/>
    <cellStyle name="Salida 2" xfId="9995"/>
    <cellStyle name="Salida 2 2" xfId="9996"/>
    <cellStyle name="Salida 2 3" xfId="9997"/>
    <cellStyle name="Salida 3" xfId="9998"/>
    <cellStyle name="Salida 3 2" xfId="9999"/>
    <cellStyle name="Salida 4" xfId="10000"/>
    <cellStyle name="Salida 5" xfId="10001"/>
    <cellStyle name="Salida 6" xfId="10002"/>
    <cellStyle name="Salida 7" xfId="10003"/>
    <cellStyle name="Salida 8" xfId="10004"/>
    <cellStyle name="Salida 9" xfId="10005"/>
    <cellStyle name="SAPBEXaggData" xfId="10006"/>
    <cellStyle name="SAPBEXaggData 10" xfId="10007"/>
    <cellStyle name="SAPBEXaggData 10 2" xfId="10008"/>
    <cellStyle name="SAPBEXaggData 10 3" xfId="10009"/>
    <cellStyle name="SAPBEXaggData 100" xfId="10010"/>
    <cellStyle name="SAPBEXaggData 11" xfId="10011"/>
    <cellStyle name="SAPBEXaggData 11 2" xfId="10012"/>
    <cellStyle name="SAPBEXaggData 11 3" xfId="10013"/>
    <cellStyle name="SAPBEXaggData 12" xfId="10014"/>
    <cellStyle name="SAPBEXaggData 13" xfId="10015"/>
    <cellStyle name="SAPBEXaggData 2" xfId="10016"/>
    <cellStyle name="SAPBEXaggData 2 2" xfId="10017"/>
    <cellStyle name="SAPBEXaggData 2 3" xfId="10018"/>
    <cellStyle name="SAPBEXaggData 3" xfId="10019"/>
    <cellStyle name="SAPBEXaggData 3 2" xfId="10020"/>
    <cellStyle name="SAPBEXaggData 3 3" xfId="10021"/>
    <cellStyle name="SAPBEXaggData 4" xfId="10022"/>
    <cellStyle name="SAPBEXaggData 4 2" xfId="10023"/>
    <cellStyle name="SAPBEXaggData 4 3" xfId="10024"/>
    <cellStyle name="SAPBEXaggData 4 4" xfId="10025"/>
    <cellStyle name="SAPBEXaggData 5" xfId="10026"/>
    <cellStyle name="SAPBEXaggData 5 2" xfId="10027"/>
    <cellStyle name="SAPBEXaggData 5 3" xfId="10028"/>
    <cellStyle name="SAPBEXaggData 6" xfId="10029"/>
    <cellStyle name="SAPBEXaggData 6 2" xfId="10030"/>
    <cellStyle name="SAPBEXaggData 6 3" xfId="10031"/>
    <cellStyle name="SAPBEXaggData 7" xfId="10032"/>
    <cellStyle name="SAPBEXaggData 7 2" xfId="10033"/>
    <cellStyle name="SAPBEXaggData 7 3" xfId="10034"/>
    <cellStyle name="SAPBEXaggData 8" xfId="10035"/>
    <cellStyle name="SAPBEXaggData 8 2" xfId="10036"/>
    <cellStyle name="SAPBEXaggData 8 3" xfId="10037"/>
    <cellStyle name="SAPBEXaggData 9" xfId="10038"/>
    <cellStyle name="SAPBEXaggData 9 2" xfId="10039"/>
    <cellStyle name="SAPBEXaggData 9 3" xfId="10040"/>
    <cellStyle name="SAPBEXaggData_1Modelo Plantillas Mandato SISS Junio 09 entrega" xfId="10041"/>
    <cellStyle name="SAPBEXaggDataEmph" xfId="10042"/>
    <cellStyle name="SAPBEXaggDataEmph 2" xfId="10043"/>
    <cellStyle name="SAPBEXaggDataEmph 3" xfId="10044"/>
    <cellStyle name="SAPBEXaggDataEmph 3 2" xfId="10045"/>
    <cellStyle name="SAPBEXaggDataEmph_AECM 8909035321" xfId="10046"/>
    <cellStyle name="SAPBEXaggItem" xfId="10047"/>
    <cellStyle name="SAPBEXaggItem 10" xfId="10048"/>
    <cellStyle name="SAPBEXaggItem 10 2" xfId="10049"/>
    <cellStyle name="SAPBEXaggItem 10 3" xfId="10050"/>
    <cellStyle name="SAPBEXaggItem 100" xfId="10051"/>
    <cellStyle name="SAPBEXaggItem 11" xfId="10052"/>
    <cellStyle name="SAPBEXaggItem 11 2" xfId="10053"/>
    <cellStyle name="SAPBEXaggItem 11 3" xfId="10054"/>
    <cellStyle name="SAPBEXaggItem 12" xfId="10055"/>
    <cellStyle name="SAPBEXaggItem 13" xfId="10056"/>
    <cellStyle name="SAPBEXaggItem 2" xfId="10057"/>
    <cellStyle name="SAPBEXaggItem 2 2" xfId="10058"/>
    <cellStyle name="SAPBEXaggItem 2 3" xfId="10059"/>
    <cellStyle name="SAPBEXaggItem 3" xfId="10060"/>
    <cellStyle name="SAPBEXaggItem 3 2" xfId="10061"/>
    <cellStyle name="SAPBEXaggItem 3 3" xfId="10062"/>
    <cellStyle name="SAPBEXaggItem 4" xfId="10063"/>
    <cellStyle name="SAPBEXaggItem 4 2" xfId="10064"/>
    <cellStyle name="SAPBEXaggItem 4 3" xfId="10065"/>
    <cellStyle name="SAPBEXaggItem 4 4" xfId="10066"/>
    <cellStyle name="SAPBEXaggItem 5" xfId="10067"/>
    <cellStyle name="SAPBEXaggItem 5 2" xfId="10068"/>
    <cellStyle name="SAPBEXaggItem 5 3" xfId="10069"/>
    <cellStyle name="SAPBEXaggItem 6" xfId="10070"/>
    <cellStyle name="SAPBEXaggItem 6 2" xfId="10071"/>
    <cellStyle name="SAPBEXaggItem 6 3" xfId="10072"/>
    <cellStyle name="SAPBEXaggItem 7" xfId="10073"/>
    <cellStyle name="SAPBEXaggItem 7 2" xfId="10074"/>
    <cellStyle name="SAPBEXaggItem 7 3" xfId="10075"/>
    <cellStyle name="SAPBEXaggItem 8" xfId="10076"/>
    <cellStyle name="SAPBEXaggItem 8 2" xfId="10077"/>
    <cellStyle name="SAPBEXaggItem 8 3" xfId="10078"/>
    <cellStyle name="SAPBEXaggItem 9" xfId="10079"/>
    <cellStyle name="SAPBEXaggItem 9 2" xfId="10080"/>
    <cellStyle name="SAPBEXaggItem 9 3" xfId="10081"/>
    <cellStyle name="SAPBEXaggItem_1Modelo Plantillas Mandato SISS Junio 09 entrega" xfId="10082"/>
    <cellStyle name="SAPBEXaggItemX" xfId="10083"/>
    <cellStyle name="SAPBEXaggItemX 2" xfId="10084"/>
    <cellStyle name="SAPBEXaggItemX 3" xfId="10085"/>
    <cellStyle name="SAPBEXaggItemX 4" xfId="10086"/>
    <cellStyle name="SAPBEXaggItemX_AECM 8909035321" xfId="10087"/>
    <cellStyle name="SAPBEXchaText" xfId="10088"/>
    <cellStyle name="SAPBEXchaText 10" xfId="10089"/>
    <cellStyle name="SAPBEXchaText 10 2" xfId="10090"/>
    <cellStyle name="SAPBEXchaText 10 3" xfId="10091"/>
    <cellStyle name="SAPBEXchaText 11" xfId="10092"/>
    <cellStyle name="SAPBEXchaText 11 2" xfId="10093"/>
    <cellStyle name="SAPBEXchaText 11 3" xfId="10094"/>
    <cellStyle name="SAPBEXchaText 12" xfId="10095"/>
    <cellStyle name="SAPBEXchaText 13" xfId="10096"/>
    <cellStyle name="SAPBEXchaText 2" xfId="10097"/>
    <cellStyle name="SAPBEXchaText 2 2" xfId="10098"/>
    <cellStyle name="SAPBEXchaText 2 3" xfId="10099"/>
    <cellStyle name="SAPBEXchaText 3" xfId="10100"/>
    <cellStyle name="SAPBEXchaText 3 2" xfId="10101"/>
    <cellStyle name="SAPBEXchaText 3 3" xfId="10102"/>
    <cellStyle name="SAPBEXchaText 3 4" xfId="10103"/>
    <cellStyle name="SAPBEXchaText 4" xfId="10104"/>
    <cellStyle name="SAPBEXchaText 4 2" xfId="10105"/>
    <cellStyle name="SAPBEXchaText 4 3" xfId="10106"/>
    <cellStyle name="SAPBEXchaText 4 4" xfId="10107"/>
    <cellStyle name="SAPBEXchaText 5" xfId="10108"/>
    <cellStyle name="SAPBEXchaText 5 2" xfId="10109"/>
    <cellStyle name="SAPBEXchaText 5 3" xfId="10110"/>
    <cellStyle name="SAPBEXchaText 6" xfId="10111"/>
    <cellStyle name="SAPBEXchaText 6 2" xfId="10112"/>
    <cellStyle name="SAPBEXchaText 6 3" xfId="10113"/>
    <cellStyle name="SAPBEXchaText 7" xfId="10114"/>
    <cellStyle name="SAPBEXchaText 7 2" xfId="10115"/>
    <cellStyle name="SAPBEXchaText 7 3" xfId="10116"/>
    <cellStyle name="SAPBEXchaText 8" xfId="10117"/>
    <cellStyle name="SAPBEXchaText 8 2" xfId="10118"/>
    <cellStyle name="SAPBEXchaText 8 3" xfId="10119"/>
    <cellStyle name="SAPBEXchaText 9" xfId="10120"/>
    <cellStyle name="SAPBEXchaText 9 2" xfId="10121"/>
    <cellStyle name="SAPBEXchaText 9 3" xfId="10122"/>
    <cellStyle name="SAPBEXchaText_1Modelo Plantillas Mandato SISS Junio 09 entrega" xfId="10123"/>
    <cellStyle name="SAPBEXexcBad7" xfId="10124"/>
    <cellStyle name="SAPBEXexcBad7 10" xfId="10125"/>
    <cellStyle name="SAPBEXexcBad7 10 2" xfId="10126"/>
    <cellStyle name="SAPBEXexcBad7 10 3" xfId="10127"/>
    <cellStyle name="SAPBEXexcBad7 11" xfId="10128"/>
    <cellStyle name="SAPBEXexcBad7 11 2" xfId="10129"/>
    <cellStyle name="SAPBEXexcBad7 11 3" xfId="10130"/>
    <cellStyle name="SAPBEXexcBad7 12" xfId="10131"/>
    <cellStyle name="SAPBEXexcBad7 13" xfId="10132"/>
    <cellStyle name="SAPBEXexcBad7 2" xfId="10133"/>
    <cellStyle name="SAPBEXexcBad7 2 2" xfId="10134"/>
    <cellStyle name="SAPBEXexcBad7 2 3" xfId="10135"/>
    <cellStyle name="SAPBEXexcBad7 3" xfId="10136"/>
    <cellStyle name="SAPBEXexcBad7 3 2" xfId="10137"/>
    <cellStyle name="SAPBEXexcBad7 3 3" xfId="10138"/>
    <cellStyle name="SAPBEXexcBad7 4" xfId="10139"/>
    <cellStyle name="SAPBEXexcBad7 4 2" xfId="10140"/>
    <cellStyle name="SAPBEXexcBad7 4 3" xfId="10141"/>
    <cellStyle name="SAPBEXexcBad7 4 4" xfId="10142"/>
    <cellStyle name="SAPBEXexcBad7 5" xfId="10143"/>
    <cellStyle name="SAPBEXexcBad7 5 2" xfId="10144"/>
    <cellStyle name="SAPBEXexcBad7 5 3" xfId="10145"/>
    <cellStyle name="SAPBEXexcBad7 6" xfId="10146"/>
    <cellStyle name="SAPBEXexcBad7 6 2" xfId="10147"/>
    <cellStyle name="SAPBEXexcBad7 6 3" xfId="10148"/>
    <cellStyle name="SAPBEXexcBad7 7" xfId="10149"/>
    <cellStyle name="SAPBEXexcBad7 7 2" xfId="10150"/>
    <cellStyle name="SAPBEXexcBad7 7 3" xfId="10151"/>
    <cellStyle name="SAPBEXexcBad7 8" xfId="10152"/>
    <cellStyle name="SAPBEXexcBad7 8 2" xfId="10153"/>
    <cellStyle name="SAPBEXexcBad7 8 3" xfId="10154"/>
    <cellStyle name="SAPBEXexcBad7 9" xfId="10155"/>
    <cellStyle name="SAPBEXexcBad7 9 2" xfId="10156"/>
    <cellStyle name="SAPBEXexcBad7 9 3" xfId="10157"/>
    <cellStyle name="SAPBEXexcBad7_1Modelo Plantillas Mandato SISS Junio 09 entrega" xfId="10158"/>
    <cellStyle name="SAPBEXexcBad8" xfId="10159"/>
    <cellStyle name="SAPBEXexcBad8 10" xfId="10160"/>
    <cellStyle name="SAPBEXexcBad8 10 2" xfId="10161"/>
    <cellStyle name="SAPBEXexcBad8 10 3" xfId="10162"/>
    <cellStyle name="SAPBEXexcBad8 11" xfId="10163"/>
    <cellStyle name="SAPBEXexcBad8 11 2" xfId="10164"/>
    <cellStyle name="SAPBEXexcBad8 11 3" xfId="10165"/>
    <cellStyle name="SAPBEXexcBad8 12" xfId="10166"/>
    <cellStyle name="SAPBEXexcBad8 13" xfId="10167"/>
    <cellStyle name="SAPBEXexcBad8 2" xfId="10168"/>
    <cellStyle name="SAPBEXexcBad8 2 2" xfId="10169"/>
    <cellStyle name="SAPBEXexcBad8 2 3" xfId="10170"/>
    <cellStyle name="SAPBEXexcBad8 3" xfId="10171"/>
    <cellStyle name="SAPBEXexcBad8 3 2" xfId="10172"/>
    <cellStyle name="SAPBEXexcBad8 3 3" xfId="10173"/>
    <cellStyle name="SAPBEXexcBad8 4" xfId="10174"/>
    <cellStyle name="SAPBEXexcBad8 4 2" xfId="10175"/>
    <cellStyle name="SAPBEXexcBad8 4 3" xfId="10176"/>
    <cellStyle name="SAPBEXexcBad8 4 4" xfId="10177"/>
    <cellStyle name="SAPBEXexcBad8 5" xfId="10178"/>
    <cellStyle name="SAPBEXexcBad8 5 2" xfId="10179"/>
    <cellStyle name="SAPBEXexcBad8 5 3" xfId="10180"/>
    <cellStyle name="SAPBEXexcBad8 6" xfId="10181"/>
    <cellStyle name="SAPBEXexcBad8 6 2" xfId="10182"/>
    <cellStyle name="SAPBEXexcBad8 6 3" xfId="10183"/>
    <cellStyle name="SAPBEXexcBad8 7" xfId="10184"/>
    <cellStyle name="SAPBEXexcBad8 7 2" xfId="10185"/>
    <cellStyle name="SAPBEXexcBad8 7 3" xfId="10186"/>
    <cellStyle name="SAPBEXexcBad8 8" xfId="10187"/>
    <cellStyle name="SAPBEXexcBad8 8 2" xfId="10188"/>
    <cellStyle name="SAPBEXexcBad8 8 3" xfId="10189"/>
    <cellStyle name="SAPBEXexcBad8 9" xfId="10190"/>
    <cellStyle name="SAPBEXexcBad8 9 2" xfId="10191"/>
    <cellStyle name="SAPBEXexcBad8 9 3" xfId="10192"/>
    <cellStyle name="SAPBEXexcBad8_1Modelo Plantillas Mandato SISS Junio 09 entrega" xfId="10193"/>
    <cellStyle name="SAPBEXexcBad9" xfId="10194"/>
    <cellStyle name="SAPBEXexcBad9 10" xfId="10195"/>
    <cellStyle name="SAPBEXexcBad9 10 2" xfId="10196"/>
    <cellStyle name="SAPBEXexcBad9 10 3" xfId="10197"/>
    <cellStyle name="SAPBEXexcBad9 11" xfId="10198"/>
    <cellStyle name="SAPBEXexcBad9 11 2" xfId="10199"/>
    <cellStyle name="SAPBEXexcBad9 11 3" xfId="10200"/>
    <cellStyle name="SAPBEXexcBad9 12" xfId="10201"/>
    <cellStyle name="SAPBEXexcBad9 13" xfId="10202"/>
    <cellStyle name="SAPBEXexcBad9 2" xfId="10203"/>
    <cellStyle name="SAPBEXexcBad9 2 2" xfId="10204"/>
    <cellStyle name="SAPBEXexcBad9 2 3" xfId="10205"/>
    <cellStyle name="SAPBEXexcBad9 3" xfId="10206"/>
    <cellStyle name="SAPBEXexcBad9 3 2" xfId="10207"/>
    <cellStyle name="SAPBEXexcBad9 3 3" xfId="10208"/>
    <cellStyle name="SAPBEXexcBad9 4" xfId="10209"/>
    <cellStyle name="SAPBEXexcBad9 4 2" xfId="10210"/>
    <cellStyle name="SAPBEXexcBad9 4 3" xfId="10211"/>
    <cellStyle name="SAPBEXexcBad9 4 4" xfId="10212"/>
    <cellStyle name="SAPBEXexcBad9 5" xfId="10213"/>
    <cellStyle name="SAPBEXexcBad9 5 2" xfId="10214"/>
    <cellStyle name="SAPBEXexcBad9 5 3" xfId="10215"/>
    <cellStyle name="SAPBEXexcBad9 6" xfId="10216"/>
    <cellStyle name="SAPBEXexcBad9 6 2" xfId="10217"/>
    <cellStyle name="SAPBEXexcBad9 6 3" xfId="10218"/>
    <cellStyle name="SAPBEXexcBad9 7" xfId="10219"/>
    <cellStyle name="SAPBEXexcBad9 7 2" xfId="10220"/>
    <cellStyle name="SAPBEXexcBad9 7 3" xfId="10221"/>
    <cellStyle name="SAPBEXexcBad9 8" xfId="10222"/>
    <cellStyle name="SAPBEXexcBad9 8 2" xfId="10223"/>
    <cellStyle name="SAPBEXexcBad9 8 3" xfId="10224"/>
    <cellStyle name="SAPBEXexcBad9 9" xfId="10225"/>
    <cellStyle name="SAPBEXexcBad9 9 2" xfId="10226"/>
    <cellStyle name="SAPBEXexcBad9 9 3" xfId="10227"/>
    <cellStyle name="SAPBEXexcBad9_1Modelo Plantillas Mandato SISS Junio 09 entrega" xfId="10228"/>
    <cellStyle name="SAPBEXexcCritical4" xfId="10229"/>
    <cellStyle name="SAPBEXexcCritical4 10" xfId="10230"/>
    <cellStyle name="SAPBEXexcCritical4 10 2" xfId="10231"/>
    <cellStyle name="SAPBEXexcCritical4 10 3" xfId="10232"/>
    <cellStyle name="SAPBEXexcCritical4 11" xfId="10233"/>
    <cellStyle name="SAPBEXexcCritical4 11 2" xfId="10234"/>
    <cellStyle name="SAPBEXexcCritical4 11 3" xfId="10235"/>
    <cellStyle name="SAPBEXexcCritical4 12" xfId="10236"/>
    <cellStyle name="SAPBEXexcCritical4 13" xfId="10237"/>
    <cellStyle name="SAPBEXexcCritical4 2" xfId="10238"/>
    <cellStyle name="SAPBEXexcCritical4 2 2" xfId="10239"/>
    <cellStyle name="SAPBEXexcCritical4 2 3" xfId="10240"/>
    <cellStyle name="SAPBEXexcCritical4 3" xfId="10241"/>
    <cellStyle name="SAPBEXexcCritical4 3 2" xfId="10242"/>
    <cellStyle name="SAPBEXexcCritical4 3 3" xfId="10243"/>
    <cellStyle name="SAPBEXexcCritical4 4" xfId="10244"/>
    <cellStyle name="SAPBEXexcCritical4 4 2" xfId="10245"/>
    <cellStyle name="SAPBEXexcCritical4 4 3" xfId="10246"/>
    <cellStyle name="SAPBEXexcCritical4 4 4" xfId="10247"/>
    <cellStyle name="SAPBEXexcCritical4 5" xfId="10248"/>
    <cellStyle name="SAPBEXexcCritical4 5 2" xfId="10249"/>
    <cellStyle name="SAPBEXexcCritical4 5 3" xfId="10250"/>
    <cellStyle name="SAPBEXexcCritical4 6" xfId="10251"/>
    <cellStyle name="SAPBEXexcCritical4 6 2" xfId="10252"/>
    <cellStyle name="SAPBEXexcCritical4 6 3" xfId="10253"/>
    <cellStyle name="SAPBEXexcCritical4 7" xfId="10254"/>
    <cellStyle name="SAPBEXexcCritical4 7 2" xfId="10255"/>
    <cellStyle name="SAPBEXexcCritical4 7 3" xfId="10256"/>
    <cellStyle name="SAPBEXexcCritical4 8" xfId="10257"/>
    <cellStyle name="SAPBEXexcCritical4 8 2" xfId="10258"/>
    <cellStyle name="SAPBEXexcCritical4 8 3" xfId="10259"/>
    <cellStyle name="SAPBEXexcCritical4 9" xfId="10260"/>
    <cellStyle name="SAPBEXexcCritical4 9 2" xfId="10261"/>
    <cellStyle name="SAPBEXexcCritical4 9 3" xfId="10262"/>
    <cellStyle name="SAPBEXexcCritical4_1Modelo Plantillas Mandato SISS Junio 09 entrega" xfId="10263"/>
    <cellStyle name="SAPBEXexcCritical5" xfId="10264"/>
    <cellStyle name="SAPBEXexcCritical5 10" xfId="10265"/>
    <cellStyle name="SAPBEXexcCritical5 10 2" xfId="10266"/>
    <cellStyle name="SAPBEXexcCritical5 10 3" xfId="10267"/>
    <cellStyle name="SAPBEXexcCritical5 11" xfId="10268"/>
    <cellStyle name="SAPBEXexcCritical5 11 2" xfId="10269"/>
    <cellStyle name="SAPBEXexcCritical5 11 3" xfId="10270"/>
    <cellStyle name="SAPBEXexcCritical5 12" xfId="10271"/>
    <cellStyle name="SAPBEXexcCritical5 13" xfId="10272"/>
    <cellStyle name="SAPBEXexcCritical5 2" xfId="10273"/>
    <cellStyle name="SAPBEXexcCritical5 2 2" xfId="10274"/>
    <cellStyle name="SAPBEXexcCritical5 2 3" xfId="10275"/>
    <cellStyle name="SAPBEXexcCritical5 3" xfId="10276"/>
    <cellStyle name="SAPBEXexcCritical5 3 2" xfId="10277"/>
    <cellStyle name="SAPBEXexcCritical5 3 3" xfId="10278"/>
    <cellStyle name="SAPBEXexcCritical5 4" xfId="10279"/>
    <cellStyle name="SAPBEXexcCritical5 4 2" xfId="10280"/>
    <cellStyle name="SAPBEXexcCritical5 4 3" xfId="10281"/>
    <cellStyle name="SAPBEXexcCritical5 4 4" xfId="10282"/>
    <cellStyle name="SAPBEXexcCritical5 5" xfId="10283"/>
    <cellStyle name="SAPBEXexcCritical5 5 2" xfId="10284"/>
    <cellStyle name="SAPBEXexcCritical5 5 3" xfId="10285"/>
    <cellStyle name="SAPBEXexcCritical5 6" xfId="10286"/>
    <cellStyle name="SAPBEXexcCritical5 6 2" xfId="10287"/>
    <cellStyle name="SAPBEXexcCritical5 6 3" xfId="10288"/>
    <cellStyle name="SAPBEXexcCritical5 7" xfId="10289"/>
    <cellStyle name="SAPBEXexcCritical5 7 2" xfId="10290"/>
    <cellStyle name="SAPBEXexcCritical5 7 3" xfId="10291"/>
    <cellStyle name="SAPBEXexcCritical5 8" xfId="10292"/>
    <cellStyle name="SAPBEXexcCritical5 8 2" xfId="10293"/>
    <cellStyle name="SAPBEXexcCritical5 8 3" xfId="10294"/>
    <cellStyle name="SAPBEXexcCritical5 9" xfId="10295"/>
    <cellStyle name="SAPBEXexcCritical5 9 2" xfId="10296"/>
    <cellStyle name="SAPBEXexcCritical5 9 3" xfId="10297"/>
    <cellStyle name="SAPBEXexcCritical5_1Modelo Plantillas Mandato SISS Junio 09 entrega" xfId="10298"/>
    <cellStyle name="SAPBEXexcCritical6" xfId="10299"/>
    <cellStyle name="SAPBEXexcCritical6 10" xfId="10300"/>
    <cellStyle name="SAPBEXexcCritical6 10 2" xfId="10301"/>
    <cellStyle name="SAPBEXexcCritical6 10 3" xfId="10302"/>
    <cellStyle name="SAPBEXexcCritical6 11" xfId="10303"/>
    <cellStyle name="SAPBEXexcCritical6 11 2" xfId="10304"/>
    <cellStyle name="SAPBEXexcCritical6 11 3" xfId="10305"/>
    <cellStyle name="SAPBEXexcCritical6 12" xfId="10306"/>
    <cellStyle name="SAPBEXexcCritical6 13" xfId="10307"/>
    <cellStyle name="SAPBEXexcCritical6 2" xfId="10308"/>
    <cellStyle name="SAPBEXexcCritical6 2 2" xfId="10309"/>
    <cellStyle name="SAPBEXexcCritical6 2 3" xfId="10310"/>
    <cellStyle name="SAPBEXexcCritical6 3" xfId="10311"/>
    <cellStyle name="SAPBEXexcCritical6 3 2" xfId="10312"/>
    <cellStyle name="SAPBEXexcCritical6 3 3" xfId="10313"/>
    <cellStyle name="SAPBEXexcCritical6 4" xfId="10314"/>
    <cellStyle name="SAPBEXexcCritical6 4 2" xfId="10315"/>
    <cellStyle name="SAPBEXexcCritical6 4 3" xfId="10316"/>
    <cellStyle name="SAPBEXexcCritical6 4 4" xfId="10317"/>
    <cellStyle name="SAPBEXexcCritical6 5" xfId="10318"/>
    <cellStyle name="SAPBEXexcCritical6 5 2" xfId="10319"/>
    <cellStyle name="SAPBEXexcCritical6 5 3" xfId="10320"/>
    <cellStyle name="SAPBEXexcCritical6 6" xfId="10321"/>
    <cellStyle name="SAPBEXexcCritical6 6 2" xfId="10322"/>
    <cellStyle name="SAPBEXexcCritical6 6 3" xfId="10323"/>
    <cellStyle name="SAPBEXexcCritical6 7" xfId="10324"/>
    <cellStyle name="SAPBEXexcCritical6 7 2" xfId="10325"/>
    <cellStyle name="SAPBEXexcCritical6 7 3" xfId="10326"/>
    <cellStyle name="SAPBEXexcCritical6 8" xfId="10327"/>
    <cellStyle name="SAPBEXexcCritical6 8 2" xfId="10328"/>
    <cellStyle name="SAPBEXexcCritical6 8 3" xfId="10329"/>
    <cellStyle name="SAPBEXexcCritical6 9" xfId="10330"/>
    <cellStyle name="SAPBEXexcCritical6 9 2" xfId="10331"/>
    <cellStyle name="SAPBEXexcCritical6 9 3" xfId="10332"/>
    <cellStyle name="SAPBEXexcCritical6_1Modelo Plantillas Mandato SISS Junio 09 entrega" xfId="10333"/>
    <cellStyle name="SAPBEXexcGood1" xfId="10334"/>
    <cellStyle name="SAPBEXexcGood1 10" xfId="10335"/>
    <cellStyle name="SAPBEXexcGood1 10 2" xfId="10336"/>
    <cellStyle name="SAPBEXexcGood1 10 3" xfId="10337"/>
    <cellStyle name="SAPBEXexcGood1 11" xfId="10338"/>
    <cellStyle name="SAPBEXexcGood1 11 2" xfId="10339"/>
    <cellStyle name="SAPBEXexcGood1 11 3" xfId="10340"/>
    <cellStyle name="SAPBEXexcGood1 12" xfId="10341"/>
    <cellStyle name="SAPBEXexcGood1 13" xfId="10342"/>
    <cellStyle name="SAPBEXexcGood1 2" xfId="10343"/>
    <cellStyle name="SAPBEXexcGood1 2 2" xfId="10344"/>
    <cellStyle name="SAPBEXexcGood1 2 3" xfId="10345"/>
    <cellStyle name="SAPBEXexcGood1 3" xfId="10346"/>
    <cellStyle name="SAPBEXexcGood1 3 2" xfId="10347"/>
    <cellStyle name="SAPBEXexcGood1 3 3" xfId="10348"/>
    <cellStyle name="SAPBEXexcGood1 4" xfId="10349"/>
    <cellStyle name="SAPBEXexcGood1 4 2" xfId="10350"/>
    <cellStyle name="SAPBEXexcGood1 4 3" xfId="10351"/>
    <cellStyle name="SAPBEXexcGood1 4 4" xfId="10352"/>
    <cellStyle name="SAPBEXexcGood1 5" xfId="10353"/>
    <cellStyle name="SAPBEXexcGood1 5 2" xfId="10354"/>
    <cellStyle name="SAPBEXexcGood1 5 3" xfId="10355"/>
    <cellStyle name="SAPBEXexcGood1 6" xfId="10356"/>
    <cellStyle name="SAPBEXexcGood1 6 2" xfId="10357"/>
    <cellStyle name="SAPBEXexcGood1 6 3" xfId="10358"/>
    <cellStyle name="SAPBEXexcGood1 7" xfId="10359"/>
    <cellStyle name="SAPBEXexcGood1 7 2" xfId="10360"/>
    <cellStyle name="SAPBEXexcGood1 7 3" xfId="10361"/>
    <cellStyle name="SAPBEXexcGood1 8" xfId="10362"/>
    <cellStyle name="SAPBEXexcGood1 8 2" xfId="10363"/>
    <cellStyle name="SAPBEXexcGood1 8 3" xfId="10364"/>
    <cellStyle name="SAPBEXexcGood1 9" xfId="10365"/>
    <cellStyle name="SAPBEXexcGood1 9 2" xfId="10366"/>
    <cellStyle name="SAPBEXexcGood1 9 3" xfId="10367"/>
    <cellStyle name="SAPBEXexcGood1_1Modelo Plantillas Mandato SISS Junio 09 entrega" xfId="10368"/>
    <cellStyle name="SAPBEXexcGood2" xfId="10369"/>
    <cellStyle name="SAPBEXexcGood2 10" xfId="10370"/>
    <cellStyle name="SAPBEXexcGood2 10 2" xfId="10371"/>
    <cellStyle name="SAPBEXexcGood2 10 3" xfId="10372"/>
    <cellStyle name="SAPBEXexcGood2 11" xfId="10373"/>
    <cellStyle name="SAPBEXexcGood2 11 2" xfId="10374"/>
    <cellStyle name="SAPBEXexcGood2 11 3" xfId="10375"/>
    <cellStyle name="SAPBEXexcGood2 12" xfId="10376"/>
    <cellStyle name="SAPBEXexcGood2 13" xfId="10377"/>
    <cellStyle name="SAPBEXexcGood2 2" xfId="10378"/>
    <cellStyle name="SAPBEXexcGood2 2 2" xfId="10379"/>
    <cellStyle name="SAPBEXexcGood2 2 3" xfId="10380"/>
    <cellStyle name="SAPBEXexcGood2 3" xfId="10381"/>
    <cellStyle name="SAPBEXexcGood2 3 2" xfId="10382"/>
    <cellStyle name="SAPBEXexcGood2 3 3" xfId="10383"/>
    <cellStyle name="SAPBEXexcGood2 4" xfId="10384"/>
    <cellStyle name="SAPBEXexcGood2 4 2" xfId="10385"/>
    <cellStyle name="SAPBEXexcGood2 4 3" xfId="10386"/>
    <cellStyle name="SAPBEXexcGood2 4 4" xfId="10387"/>
    <cellStyle name="SAPBEXexcGood2 5" xfId="10388"/>
    <cellStyle name="SAPBEXexcGood2 5 2" xfId="10389"/>
    <cellStyle name="SAPBEXexcGood2 5 3" xfId="10390"/>
    <cellStyle name="SAPBEXexcGood2 6" xfId="10391"/>
    <cellStyle name="SAPBEXexcGood2 6 2" xfId="10392"/>
    <cellStyle name="SAPBEXexcGood2 6 3" xfId="10393"/>
    <cellStyle name="SAPBEXexcGood2 7" xfId="10394"/>
    <cellStyle name="SAPBEXexcGood2 7 2" xfId="10395"/>
    <cellStyle name="SAPBEXexcGood2 7 3" xfId="10396"/>
    <cellStyle name="SAPBEXexcGood2 8" xfId="10397"/>
    <cellStyle name="SAPBEXexcGood2 8 2" xfId="10398"/>
    <cellStyle name="SAPBEXexcGood2 8 3" xfId="10399"/>
    <cellStyle name="SAPBEXexcGood2 9" xfId="10400"/>
    <cellStyle name="SAPBEXexcGood2 9 2" xfId="10401"/>
    <cellStyle name="SAPBEXexcGood2 9 3" xfId="10402"/>
    <cellStyle name="SAPBEXexcGood2_1Modelo Plantillas Mandato SISS Junio 09 entrega" xfId="10403"/>
    <cellStyle name="SAPBEXexcGood3" xfId="10404"/>
    <cellStyle name="SAPBEXexcGood3 10" xfId="10405"/>
    <cellStyle name="SAPBEXexcGood3 10 2" xfId="10406"/>
    <cellStyle name="SAPBEXexcGood3 10 3" xfId="10407"/>
    <cellStyle name="SAPBEXexcGood3 11" xfId="10408"/>
    <cellStyle name="SAPBEXexcGood3 11 2" xfId="10409"/>
    <cellStyle name="SAPBEXexcGood3 11 3" xfId="10410"/>
    <cellStyle name="SAPBEXexcGood3 12" xfId="10411"/>
    <cellStyle name="SAPBEXexcGood3 13" xfId="10412"/>
    <cellStyle name="SAPBEXexcGood3 2" xfId="10413"/>
    <cellStyle name="SAPBEXexcGood3 2 2" xfId="10414"/>
    <cellStyle name="SAPBEXexcGood3 2 3" xfId="10415"/>
    <cellStyle name="SAPBEXexcGood3 3" xfId="10416"/>
    <cellStyle name="SAPBEXexcGood3 3 2" xfId="10417"/>
    <cellStyle name="SAPBEXexcGood3 3 3" xfId="10418"/>
    <cellStyle name="SAPBEXexcGood3 4" xfId="10419"/>
    <cellStyle name="SAPBEXexcGood3 4 2" xfId="10420"/>
    <cellStyle name="SAPBEXexcGood3 4 3" xfId="10421"/>
    <cellStyle name="SAPBEXexcGood3 4 4" xfId="10422"/>
    <cellStyle name="SAPBEXexcGood3 5" xfId="10423"/>
    <cellStyle name="SAPBEXexcGood3 5 2" xfId="10424"/>
    <cellStyle name="SAPBEXexcGood3 5 3" xfId="10425"/>
    <cellStyle name="SAPBEXexcGood3 6" xfId="10426"/>
    <cellStyle name="SAPBEXexcGood3 6 2" xfId="10427"/>
    <cellStyle name="SAPBEXexcGood3 6 3" xfId="10428"/>
    <cellStyle name="SAPBEXexcGood3 7" xfId="10429"/>
    <cellStyle name="SAPBEXexcGood3 7 2" xfId="10430"/>
    <cellStyle name="SAPBEXexcGood3 7 3" xfId="10431"/>
    <cellStyle name="SAPBEXexcGood3 8" xfId="10432"/>
    <cellStyle name="SAPBEXexcGood3 8 2" xfId="10433"/>
    <cellStyle name="SAPBEXexcGood3 8 3" xfId="10434"/>
    <cellStyle name="SAPBEXexcGood3 9" xfId="10435"/>
    <cellStyle name="SAPBEXexcGood3 9 2" xfId="10436"/>
    <cellStyle name="SAPBEXexcGood3 9 3" xfId="10437"/>
    <cellStyle name="SAPBEXexcGood3_1Modelo Plantillas Mandato SISS Junio 09 entrega" xfId="10438"/>
    <cellStyle name="SAPBEXfilterDrill" xfId="10439"/>
    <cellStyle name="SAPBEXfilterDrill 10" xfId="10440"/>
    <cellStyle name="SAPBEXfilterDrill 10 2" xfId="10441"/>
    <cellStyle name="SAPBEXfilterDrill 10 3" xfId="10442"/>
    <cellStyle name="SAPBEXfilterDrill 11" xfId="10443"/>
    <cellStyle name="SAPBEXfilterDrill 11 2" xfId="10444"/>
    <cellStyle name="SAPBEXfilterDrill 11 3" xfId="10445"/>
    <cellStyle name="SAPBEXfilterDrill 12" xfId="10446"/>
    <cellStyle name="SAPBEXfilterDrill 13" xfId="10447"/>
    <cellStyle name="SAPBEXfilterDrill 2" xfId="10448"/>
    <cellStyle name="SAPBEXfilterDrill 2 2" xfId="10449"/>
    <cellStyle name="SAPBEXfilterDrill 2 3" xfId="10450"/>
    <cellStyle name="SAPBEXfilterDrill 3" xfId="10451"/>
    <cellStyle name="SAPBEXfilterDrill 3 2" xfId="10452"/>
    <cellStyle name="SAPBEXfilterDrill 3 3" xfId="10453"/>
    <cellStyle name="SAPBEXfilterDrill 4" xfId="10454"/>
    <cellStyle name="SAPBEXfilterDrill 4 2" xfId="10455"/>
    <cellStyle name="SAPBEXfilterDrill 4 3" xfId="10456"/>
    <cellStyle name="SAPBEXfilterDrill 4 4" xfId="10457"/>
    <cellStyle name="SAPBEXfilterDrill 5" xfId="10458"/>
    <cellStyle name="SAPBEXfilterDrill 5 2" xfId="10459"/>
    <cellStyle name="SAPBEXfilterDrill 5 3" xfId="10460"/>
    <cellStyle name="SAPBEXfilterDrill 6" xfId="10461"/>
    <cellStyle name="SAPBEXfilterDrill 6 2" xfId="10462"/>
    <cellStyle name="SAPBEXfilterDrill 6 3" xfId="10463"/>
    <cellStyle name="SAPBEXfilterDrill 7" xfId="10464"/>
    <cellStyle name="SAPBEXfilterDrill 7 2" xfId="10465"/>
    <cellStyle name="SAPBEXfilterDrill 7 3" xfId="10466"/>
    <cellStyle name="SAPBEXfilterDrill 8" xfId="10467"/>
    <cellStyle name="SAPBEXfilterDrill 8 2" xfId="10468"/>
    <cellStyle name="SAPBEXfilterDrill 8 3" xfId="10469"/>
    <cellStyle name="SAPBEXfilterDrill 9" xfId="10470"/>
    <cellStyle name="SAPBEXfilterDrill 9 2" xfId="10471"/>
    <cellStyle name="SAPBEXfilterDrill 9 3" xfId="10472"/>
    <cellStyle name="SAPBEXfilterDrill_1Modelo Plantillas Mandato SISS Junio 09 entrega" xfId="10473"/>
    <cellStyle name="SAPBEXfilterItem" xfId="10474"/>
    <cellStyle name="SAPBEXfilterItem 2" xfId="10475"/>
    <cellStyle name="SAPBEXfilterItem 2 2" xfId="10476"/>
    <cellStyle name="SAPBEXfilterItem 2_AECM 8909035321" xfId="10477"/>
    <cellStyle name="SAPBEXfilterItem 3" xfId="10478"/>
    <cellStyle name="SAPBEXfilterItem 4" xfId="10479"/>
    <cellStyle name="SAPBEXfilterItem_AECM 8909035321" xfId="10480"/>
    <cellStyle name="SAPBEXfilterText" xfId="10481"/>
    <cellStyle name="SAPBEXfilterText 10" xfId="10482"/>
    <cellStyle name="SAPBEXfilterText 11" xfId="10483"/>
    <cellStyle name="SAPBEXfilterText 12" xfId="10484"/>
    <cellStyle name="SAPBEXfilterText 2" xfId="10485"/>
    <cellStyle name="SAPBEXfilterText 2 2" xfId="10486"/>
    <cellStyle name="SAPBEXfilterText 2 3" xfId="10487"/>
    <cellStyle name="SAPBEXfilterText 2 4" xfId="10488"/>
    <cellStyle name="SAPBEXfilterText 2_AECM 8909035321" xfId="10489"/>
    <cellStyle name="SAPBEXfilterText 3" xfId="10490"/>
    <cellStyle name="SAPBEXfilterText 3 2" xfId="10491"/>
    <cellStyle name="SAPBEXfilterText 3 3" xfId="10492"/>
    <cellStyle name="SAPBEXfilterText 3 4" xfId="10493"/>
    <cellStyle name="SAPBEXfilterText 3_Plantilla Ppto" xfId="10494"/>
    <cellStyle name="SAPBEXfilterText 4" xfId="10495"/>
    <cellStyle name="SAPBEXfilterText 4 2" xfId="10496"/>
    <cellStyle name="SAPBEXfilterText 4 3" xfId="10497"/>
    <cellStyle name="SAPBEXfilterText 4 4" xfId="10498"/>
    <cellStyle name="SAPBEXfilterText 4_Plantilla Ppto" xfId="10499"/>
    <cellStyle name="SAPBEXfilterText 5" xfId="10500"/>
    <cellStyle name="SAPBEXfilterText 5 2" xfId="10501"/>
    <cellStyle name="SAPBEXfilterText 5 3" xfId="10502"/>
    <cellStyle name="SAPBEXfilterText 5 4" xfId="10503"/>
    <cellStyle name="SAPBEXfilterText 5_Plantilla Ppto" xfId="10504"/>
    <cellStyle name="SAPBEXfilterText 6" xfId="10505"/>
    <cellStyle name="SAPBEXfilterText 6 2" xfId="10506"/>
    <cellStyle name="SAPBEXfilterText 6 3" xfId="10507"/>
    <cellStyle name="SAPBEXfilterText 6 4" xfId="10508"/>
    <cellStyle name="SAPBEXfilterText 6_Plantilla Ppto" xfId="10509"/>
    <cellStyle name="SAPBEXfilterText 7" xfId="10510"/>
    <cellStyle name="SAPBEXfilterText 7 2" xfId="10511"/>
    <cellStyle name="SAPBEXfilterText 7 3" xfId="10512"/>
    <cellStyle name="SAPBEXfilterText 7 4" xfId="10513"/>
    <cellStyle name="SAPBEXfilterText 7_Plantilla Ppto" xfId="10514"/>
    <cellStyle name="SAPBEXfilterText 8" xfId="10515"/>
    <cellStyle name="SAPBEXfilterText 8 2" xfId="10516"/>
    <cellStyle name="SAPBEXfilterText 8 3" xfId="10517"/>
    <cellStyle name="SAPBEXfilterText 8 4" xfId="10518"/>
    <cellStyle name="SAPBEXfilterText 8_Plantilla Ppto" xfId="10519"/>
    <cellStyle name="SAPBEXfilterText 9" xfId="10520"/>
    <cellStyle name="SAPBEXfilterText_AECM 8909035321" xfId="10521"/>
    <cellStyle name="SAPBEXformats" xfId="10522"/>
    <cellStyle name="SAPBEXformats 10" xfId="10523"/>
    <cellStyle name="SAPBEXformats 10 2" xfId="10524"/>
    <cellStyle name="SAPBEXformats 10 3" xfId="10525"/>
    <cellStyle name="SAPBEXformats 11" xfId="10526"/>
    <cellStyle name="SAPBEXformats 11 2" xfId="10527"/>
    <cellStyle name="SAPBEXformats 11 3" xfId="10528"/>
    <cellStyle name="SAPBEXformats 12" xfId="10529"/>
    <cellStyle name="SAPBEXformats 13" xfId="10530"/>
    <cellStyle name="SAPBEXformats 2" xfId="10531"/>
    <cellStyle name="SAPBEXformats 2 2" xfId="10532"/>
    <cellStyle name="SAPBEXformats 2 3" xfId="10533"/>
    <cellStyle name="SAPBEXformats 3" xfId="10534"/>
    <cellStyle name="SAPBEXformats 3 2" xfId="10535"/>
    <cellStyle name="SAPBEXformats 3 3" xfId="10536"/>
    <cellStyle name="SAPBEXformats 4" xfId="10537"/>
    <cellStyle name="SAPBEXformats 4 2" xfId="10538"/>
    <cellStyle name="SAPBEXformats 4 3" xfId="10539"/>
    <cellStyle name="SAPBEXformats 4 4" xfId="10540"/>
    <cellStyle name="SAPBEXformats 5" xfId="10541"/>
    <cellStyle name="SAPBEXformats 5 2" xfId="10542"/>
    <cellStyle name="SAPBEXformats 5 3" xfId="10543"/>
    <cellStyle name="SAPBEXformats 6" xfId="10544"/>
    <cellStyle name="SAPBEXformats 6 2" xfId="10545"/>
    <cellStyle name="SAPBEXformats 6 3" xfId="10546"/>
    <cellStyle name="SAPBEXformats 7" xfId="10547"/>
    <cellStyle name="SAPBEXformats 7 2" xfId="10548"/>
    <cellStyle name="SAPBEXformats 7 3" xfId="10549"/>
    <cellStyle name="SAPBEXformats 8" xfId="10550"/>
    <cellStyle name="SAPBEXformats 8 2" xfId="10551"/>
    <cellStyle name="SAPBEXformats 8 3" xfId="10552"/>
    <cellStyle name="SAPBEXformats 9" xfId="10553"/>
    <cellStyle name="SAPBEXformats 9 2" xfId="10554"/>
    <cellStyle name="SAPBEXformats 9 3" xfId="10555"/>
    <cellStyle name="SAPBEXformats_1Modelo Plantillas Mandato SISS Junio 09 entrega" xfId="10556"/>
    <cellStyle name="SAPBEXheaderItem" xfId="10557"/>
    <cellStyle name="SAPBEXheaderItem 10" xfId="10558"/>
    <cellStyle name="SAPBEXheaderItem 10 2" xfId="10559"/>
    <cellStyle name="SAPBEXheaderItem 10 3" xfId="10560"/>
    <cellStyle name="SAPBEXheaderItem 10 4" xfId="10561"/>
    <cellStyle name="SAPBEXheaderItem 11" xfId="10562"/>
    <cellStyle name="SAPBEXheaderItem 11 2" xfId="10563"/>
    <cellStyle name="SAPBEXheaderItem 11 3" xfId="10564"/>
    <cellStyle name="SAPBEXheaderItem 11 4" xfId="10565"/>
    <cellStyle name="SAPBEXheaderItem 12" xfId="10566"/>
    <cellStyle name="SAPBEXheaderItem 13" xfId="10567"/>
    <cellStyle name="SAPBEXheaderItem 13 2" xfId="10568"/>
    <cellStyle name="SAPBEXheaderItem 2" xfId="10569"/>
    <cellStyle name="SAPBEXheaderItem 2 2" xfId="10570"/>
    <cellStyle name="SAPBEXheaderItem 2 3" xfId="10571"/>
    <cellStyle name="SAPBEXheaderItem 2 3 2" xfId="10572"/>
    <cellStyle name="SAPBEXheaderItem 2 4" xfId="10573"/>
    <cellStyle name="SAPBEXheaderItem 3" xfId="10574"/>
    <cellStyle name="SAPBEXheaderItem 3 2" xfId="10575"/>
    <cellStyle name="SAPBEXheaderItem 3 3" xfId="10576"/>
    <cellStyle name="SAPBEXheaderItem 3 4" xfId="10577"/>
    <cellStyle name="SAPBEXheaderItem 4" xfId="10578"/>
    <cellStyle name="SAPBEXheaderItem 4 2" xfId="10579"/>
    <cellStyle name="SAPBEXheaderItem 4 3" xfId="10580"/>
    <cellStyle name="SAPBEXheaderItem 4 4" xfId="10581"/>
    <cellStyle name="SAPBEXheaderItem 5" xfId="10582"/>
    <cellStyle name="SAPBEXheaderItem 5 2" xfId="10583"/>
    <cellStyle name="SAPBEXheaderItem 5 3" xfId="10584"/>
    <cellStyle name="SAPBEXheaderItem 5 4" xfId="10585"/>
    <cellStyle name="SAPBEXheaderItem 6" xfId="10586"/>
    <cellStyle name="SAPBEXheaderItem 6 2" xfId="10587"/>
    <cellStyle name="SAPBEXheaderItem 6 3" xfId="10588"/>
    <cellStyle name="SAPBEXheaderItem 6 4" xfId="10589"/>
    <cellStyle name="SAPBEXheaderItem 7" xfId="10590"/>
    <cellStyle name="SAPBEXheaderItem 7 2" xfId="10591"/>
    <cellStyle name="SAPBEXheaderItem 7 3" xfId="10592"/>
    <cellStyle name="SAPBEXheaderItem 7 4" xfId="10593"/>
    <cellStyle name="SAPBEXheaderItem 8" xfId="10594"/>
    <cellStyle name="SAPBEXheaderItem 8 2" xfId="10595"/>
    <cellStyle name="SAPBEXheaderItem 8 3" xfId="10596"/>
    <cellStyle name="SAPBEXheaderItem 8 4" xfId="10597"/>
    <cellStyle name="SAPBEXheaderItem 9" xfId="10598"/>
    <cellStyle name="SAPBEXheaderItem 9 2" xfId="10599"/>
    <cellStyle name="SAPBEXheaderItem 9 3" xfId="10600"/>
    <cellStyle name="SAPBEXheaderItem 9 4" xfId="10601"/>
    <cellStyle name="SAPBEXheaderItem_1Modelo Plantillas Mandato SISS Junio 09 entrega" xfId="10602"/>
    <cellStyle name="SAPBEXheaderText" xfId="10603"/>
    <cellStyle name="SAPBEXheaderText 10" xfId="10604"/>
    <cellStyle name="SAPBEXheaderText 10 2" xfId="10605"/>
    <cellStyle name="SAPBEXheaderText 10 3" xfId="10606"/>
    <cellStyle name="SAPBEXheaderText 10 4" xfId="10607"/>
    <cellStyle name="SAPBEXheaderText 11" xfId="10608"/>
    <cellStyle name="SAPBEXheaderText 11 2" xfId="10609"/>
    <cellStyle name="SAPBEXheaderText 11 3" xfId="10610"/>
    <cellStyle name="SAPBEXheaderText 11 4" xfId="10611"/>
    <cellStyle name="SAPBEXheaderText 12" xfId="10612"/>
    <cellStyle name="SAPBEXheaderText 13" xfId="10613"/>
    <cellStyle name="SAPBEXheaderText 13 2" xfId="10614"/>
    <cellStyle name="SAPBEXheaderText 2" xfId="10615"/>
    <cellStyle name="SAPBEXheaderText 2 2" xfId="10616"/>
    <cellStyle name="SAPBEXheaderText 2 3" xfId="10617"/>
    <cellStyle name="SAPBEXheaderText 2 3 2" xfId="10618"/>
    <cellStyle name="SAPBEXheaderText 2 4" xfId="10619"/>
    <cellStyle name="SAPBEXheaderText 3" xfId="10620"/>
    <cellStyle name="SAPBEXheaderText 3 2" xfId="10621"/>
    <cellStyle name="SAPBEXheaderText 3 3" xfId="10622"/>
    <cellStyle name="SAPBEXheaderText 3 4" xfId="10623"/>
    <cellStyle name="SAPBEXheaderText 4" xfId="10624"/>
    <cellStyle name="SAPBEXheaderText 4 2" xfId="10625"/>
    <cellStyle name="SAPBEXheaderText 4 3" xfId="10626"/>
    <cellStyle name="SAPBEXheaderText 4 4" xfId="10627"/>
    <cellStyle name="SAPBEXheaderText 5" xfId="10628"/>
    <cellStyle name="SAPBEXheaderText 5 2" xfId="10629"/>
    <cellStyle name="SAPBEXheaderText 5 3" xfId="10630"/>
    <cellStyle name="SAPBEXheaderText 5 4" xfId="10631"/>
    <cellStyle name="SAPBEXheaderText 6" xfId="10632"/>
    <cellStyle name="SAPBEXheaderText 6 2" xfId="10633"/>
    <cellStyle name="SAPBEXheaderText 6 3" xfId="10634"/>
    <cellStyle name="SAPBEXheaderText 6 4" xfId="10635"/>
    <cellStyle name="SAPBEXheaderText 7" xfId="10636"/>
    <cellStyle name="SAPBEXheaderText 7 2" xfId="10637"/>
    <cellStyle name="SAPBEXheaderText 7 3" xfId="10638"/>
    <cellStyle name="SAPBEXheaderText 7 4" xfId="10639"/>
    <cellStyle name="SAPBEXheaderText 8" xfId="10640"/>
    <cellStyle name="SAPBEXheaderText 8 2" xfId="10641"/>
    <cellStyle name="SAPBEXheaderText 8 3" xfId="10642"/>
    <cellStyle name="SAPBEXheaderText 8 4" xfId="10643"/>
    <cellStyle name="SAPBEXheaderText 9" xfId="10644"/>
    <cellStyle name="SAPBEXheaderText 9 2" xfId="10645"/>
    <cellStyle name="SAPBEXheaderText 9 3" xfId="10646"/>
    <cellStyle name="SAPBEXheaderText 9 4" xfId="10647"/>
    <cellStyle name="SAPBEXheaderText_1Modelo Plantillas Mandato SISS Junio 09 entrega" xfId="10648"/>
    <cellStyle name="SAPBEXHLevel0" xfId="10649"/>
    <cellStyle name="SAPBEXHLevel0 10" xfId="10650"/>
    <cellStyle name="SAPBEXHLevel0 10 2" xfId="10651"/>
    <cellStyle name="SAPBEXHLevel0 10 3" xfId="10652"/>
    <cellStyle name="SAPBEXHLevel0 10 4" xfId="10653"/>
    <cellStyle name="SAPBEXHLevel0 11" xfId="10654"/>
    <cellStyle name="SAPBEXHLevel0 11 2" xfId="10655"/>
    <cellStyle name="SAPBEXHLevel0 11 3" xfId="10656"/>
    <cellStyle name="SAPBEXHLevel0 11 4" xfId="10657"/>
    <cellStyle name="SAPBEXHLevel0 12" xfId="10658"/>
    <cellStyle name="SAPBEXHLevel0 13" xfId="10659"/>
    <cellStyle name="SAPBEXHLevel0 13 2" xfId="10660"/>
    <cellStyle name="SAPBEXHLevel0 14" xfId="10661"/>
    <cellStyle name="SAPBEXHLevel0 2" xfId="10662"/>
    <cellStyle name="SAPBEXHLevel0 2 2" xfId="10663"/>
    <cellStyle name="SAPBEXHLevel0 2 3" xfId="10664"/>
    <cellStyle name="SAPBEXHLevel0 2 3 2" xfId="10665"/>
    <cellStyle name="SAPBEXHLevel0 2 4" xfId="10666"/>
    <cellStyle name="SAPBEXHLevel0 3" xfId="10667"/>
    <cellStyle name="SAPBEXHLevel0 3 2" xfId="10668"/>
    <cellStyle name="SAPBEXHLevel0 3 3" xfId="10669"/>
    <cellStyle name="SAPBEXHLevel0 3 4" xfId="10670"/>
    <cellStyle name="SAPBEXHLevel0 4" xfId="10671"/>
    <cellStyle name="SAPBEXHLevel0 4 2" xfId="10672"/>
    <cellStyle name="SAPBEXHLevel0 4 3" xfId="10673"/>
    <cellStyle name="SAPBEXHLevel0 4 4" xfId="10674"/>
    <cellStyle name="SAPBEXHLevel0 5" xfId="10675"/>
    <cellStyle name="SAPBEXHLevel0 5 2" xfId="10676"/>
    <cellStyle name="SAPBEXHLevel0 5 3" xfId="10677"/>
    <cellStyle name="SAPBEXHLevel0 5 4" xfId="10678"/>
    <cellStyle name="SAPBEXHLevel0 6" xfId="10679"/>
    <cellStyle name="SAPBEXHLevel0 6 2" xfId="10680"/>
    <cellStyle name="SAPBEXHLevel0 6 3" xfId="10681"/>
    <cellStyle name="SAPBEXHLevel0 6 4" xfId="10682"/>
    <cellStyle name="SAPBEXHLevel0 7" xfId="10683"/>
    <cellStyle name="SAPBEXHLevel0 7 2" xfId="10684"/>
    <cellStyle name="SAPBEXHLevel0 7 3" xfId="10685"/>
    <cellStyle name="SAPBEXHLevel0 7 4" xfId="10686"/>
    <cellStyle name="SAPBEXHLevel0 8" xfId="10687"/>
    <cellStyle name="SAPBEXHLevel0 8 2" xfId="10688"/>
    <cellStyle name="SAPBEXHLevel0 8 3" xfId="10689"/>
    <cellStyle name="SAPBEXHLevel0 8 4" xfId="10690"/>
    <cellStyle name="SAPBEXHLevel0 9" xfId="10691"/>
    <cellStyle name="SAPBEXHLevel0 9 2" xfId="10692"/>
    <cellStyle name="SAPBEXHLevel0 9 3" xfId="10693"/>
    <cellStyle name="SAPBEXHLevel0 9 4" xfId="10694"/>
    <cellStyle name="SAPBEXHLevel0_1Modelo Plantillas Mandato SISS Junio 09 entrega" xfId="10695"/>
    <cellStyle name="SAPBEXHLevel0X" xfId="10696"/>
    <cellStyle name="SAPBEXHLevel0X 10" xfId="10697"/>
    <cellStyle name="SAPBEXHLevel0X 11" xfId="10698"/>
    <cellStyle name="SAPBEXHLevel0X 12" xfId="10699"/>
    <cellStyle name="SAPBEXHLevel0X 13" xfId="10700"/>
    <cellStyle name="SAPBEXHLevel0X 14" xfId="10701"/>
    <cellStyle name="SAPBEXHLevel0X 2" xfId="10702"/>
    <cellStyle name="SAPBEXHLevel0X 2 2" xfId="10703"/>
    <cellStyle name="SAPBEXHLevel0X 2 3" xfId="10704"/>
    <cellStyle name="SAPBEXHLevel0X 2 3 2" xfId="10705"/>
    <cellStyle name="SAPBEXHLevel0X 2 4" xfId="10706"/>
    <cellStyle name="SAPBEXHLevel0X 3" xfId="10707"/>
    <cellStyle name="SAPBEXHLevel0X 3 2" xfId="10708"/>
    <cellStyle name="SAPBEXHLevel0X 3 3" xfId="10709"/>
    <cellStyle name="SAPBEXHLevel0X 4" xfId="10710"/>
    <cellStyle name="SAPBEXHLevel0X 4 2" xfId="10711"/>
    <cellStyle name="SAPBEXHLevel0X 4 3" xfId="10712"/>
    <cellStyle name="SAPBEXHLevel0X 5" xfId="10713"/>
    <cellStyle name="SAPBEXHLevel0X 5 2" xfId="10714"/>
    <cellStyle name="SAPBEXHLevel0X 6" xfId="10715"/>
    <cellStyle name="SAPBEXHLevel0X 7" xfId="10716"/>
    <cellStyle name="SAPBEXHLevel0X 8" xfId="10717"/>
    <cellStyle name="SAPBEXHLevel0X 9" xfId="10718"/>
    <cellStyle name="SAPBEXHLevel0X_ IVA mes  Junio2010" xfId="10719"/>
    <cellStyle name="SAPBEXHLevel1" xfId="10720"/>
    <cellStyle name="SAPBEXHLevel1 10" xfId="10721"/>
    <cellStyle name="SAPBEXHLevel1 10 2" xfId="10722"/>
    <cellStyle name="SAPBEXHLevel1 10 3" xfId="10723"/>
    <cellStyle name="SAPBEXHLevel1 10 4" xfId="10724"/>
    <cellStyle name="SAPBEXHLevel1 11" xfId="10725"/>
    <cellStyle name="SAPBEXHLevel1 11 2" xfId="10726"/>
    <cellStyle name="SAPBEXHLevel1 11 3" xfId="10727"/>
    <cellStyle name="SAPBEXHLevel1 11 4" xfId="10728"/>
    <cellStyle name="SAPBEXHLevel1 12" xfId="10729"/>
    <cellStyle name="SAPBEXHLevel1 13" xfId="10730"/>
    <cellStyle name="SAPBEXHLevel1 13 2" xfId="10731"/>
    <cellStyle name="SAPBEXHLevel1 14" xfId="10732"/>
    <cellStyle name="SAPBEXHLevel1 2" xfId="10733"/>
    <cellStyle name="SAPBEXHLevel1 2 2" xfId="10734"/>
    <cellStyle name="SAPBEXHLevel1 2 3" xfId="10735"/>
    <cellStyle name="SAPBEXHLevel1 2 3 2" xfId="10736"/>
    <cellStyle name="SAPBEXHLevel1 2 4" xfId="10737"/>
    <cellStyle name="SAPBEXHLevel1 3" xfId="10738"/>
    <cellStyle name="SAPBEXHLevel1 3 2" xfId="10739"/>
    <cellStyle name="SAPBEXHLevel1 3 3" xfId="10740"/>
    <cellStyle name="SAPBEXHLevel1 3 4" xfId="10741"/>
    <cellStyle name="SAPBEXHLevel1 4" xfId="10742"/>
    <cellStyle name="SAPBEXHLevel1 4 2" xfId="10743"/>
    <cellStyle name="SAPBEXHLevel1 4 3" xfId="10744"/>
    <cellStyle name="SAPBEXHLevel1 4 4" xfId="10745"/>
    <cellStyle name="SAPBEXHLevel1 5" xfId="10746"/>
    <cellStyle name="SAPBEXHLevel1 5 2" xfId="10747"/>
    <cellStyle name="SAPBEXHLevel1 5 3" xfId="10748"/>
    <cellStyle name="SAPBEXHLevel1 5 4" xfId="10749"/>
    <cellStyle name="SAPBEXHLevel1 6" xfId="10750"/>
    <cellStyle name="SAPBEXHLevel1 6 2" xfId="10751"/>
    <cellStyle name="SAPBEXHLevel1 6 3" xfId="10752"/>
    <cellStyle name="SAPBEXHLevel1 6 4" xfId="10753"/>
    <cellStyle name="SAPBEXHLevel1 7" xfId="10754"/>
    <cellStyle name="SAPBEXHLevel1 7 2" xfId="10755"/>
    <cellStyle name="SAPBEXHLevel1 7 3" xfId="10756"/>
    <cellStyle name="SAPBEXHLevel1 7 4" xfId="10757"/>
    <cellStyle name="SAPBEXHLevel1 8" xfId="10758"/>
    <cellStyle name="SAPBEXHLevel1 8 2" xfId="10759"/>
    <cellStyle name="SAPBEXHLevel1 8 3" xfId="10760"/>
    <cellStyle name="SAPBEXHLevel1 8 4" xfId="10761"/>
    <cellStyle name="SAPBEXHLevel1 9" xfId="10762"/>
    <cellStyle name="SAPBEXHLevel1 9 2" xfId="10763"/>
    <cellStyle name="SAPBEXHLevel1 9 3" xfId="10764"/>
    <cellStyle name="SAPBEXHLevel1 9 4" xfId="10765"/>
    <cellStyle name="SAPBEXHLevel1_1Modelo Plantillas Mandato SISS Junio 09 entrega" xfId="10766"/>
    <cellStyle name="SAPBEXHLevel1X" xfId="10767"/>
    <cellStyle name="SAPBEXHLevel1X 10" xfId="10768"/>
    <cellStyle name="SAPBEXHLevel1X 11" xfId="10769"/>
    <cellStyle name="SAPBEXHLevel1X 12" xfId="10770"/>
    <cellStyle name="SAPBEXHLevel1X 13" xfId="10771"/>
    <cellStyle name="SAPBEXHLevel1X 14" xfId="10772"/>
    <cellStyle name="SAPBEXHLevel1X 2" xfId="10773"/>
    <cellStyle name="SAPBEXHLevel1X 2 2" xfId="10774"/>
    <cellStyle name="SAPBEXHLevel1X 2 3" xfId="10775"/>
    <cellStyle name="SAPBEXHLevel1X 2 3 2" xfId="10776"/>
    <cellStyle name="SAPBEXHLevel1X 2 4" xfId="10777"/>
    <cellStyle name="SAPBEXHLevel1X 3" xfId="10778"/>
    <cellStyle name="SAPBEXHLevel1X 3 2" xfId="10779"/>
    <cellStyle name="SAPBEXHLevel1X 3 3" xfId="10780"/>
    <cellStyle name="SAPBEXHLevel1X 4" xfId="10781"/>
    <cellStyle name="SAPBEXHLevel1X 4 2" xfId="10782"/>
    <cellStyle name="SAPBEXHLevel1X 4 3" xfId="10783"/>
    <cellStyle name="SAPBEXHLevel1X 5" xfId="10784"/>
    <cellStyle name="SAPBEXHLevel1X 5 2" xfId="10785"/>
    <cellStyle name="SAPBEXHLevel1X 6" xfId="10786"/>
    <cellStyle name="SAPBEXHLevel1X 7" xfId="10787"/>
    <cellStyle name="SAPBEXHLevel1X 8" xfId="10788"/>
    <cellStyle name="SAPBEXHLevel1X 9" xfId="10789"/>
    <cellStyle name="SAPBEXHLevel1X_ IVA mes  Junio2010" xfId="10790"/>
    <cellStyle name="SAPBEXHLevel2" xfId="10791"/>
    <cellStyle name="SAPBEXHLevel2 10" xfId="10792"/>
    <cellStyle name="SAPBEXHLevel2 10 2" xfId="10793"/>
    <cellStyle name="SAPBEXHLevel2 10 3" xfId="10794"/>
    <cellStyle name="SAPBEXHLevel2 10 4" xfId="10795"/>
    <cellStyle name="SAPBEXHLevel2 11" xfId="10796"/>
    <cellStyle name="SAPBEXHLevel2 11 2" xfId="10797"/>
    <cellStyle name="SAPBEXHLevel2 11 3" xfId="10798"/>
    <cellStyle name="SAPBEXHLevel2 11 4" xfId="10799"/>
    <cellStyle name="SAPBEXHLevel2 12" xfId="10800"/>
    <cellStyle name="SAPBEXHLevel2 13" xfId="10801"/>
    <cellStyle name="SAPBEXHLevel2 13 2" xfId="10802"/>
    <cellStyle name="SAPBEXHLevel2 14" xfId="10803"/>
    <cellStyle name="SAPBEXHLevel2 2" xfId="10804"/>
    <cellStyle name="SAPBEXHLevel2 2 2" xfId="10805"/>
    <cellStyle name="SAPBEXHLevel2 2 3" xfId="10806"/>
    <cellStyle name="SAPBEXHLevel2 2 3 2" xfId="10807"/>
    <cellStyle name="SAPBEXHLevel2 2 4" xfId="10808"/>
    <cellStyle name="SAPBEXHLevel2 3" xfId="10809"/>
    <cellStyle name="SAPBEXHLevel2 3 2" xfId="10810"/>
    <cellStyle name="SAPBEXHLevel2 3 3" xfId="10811"/>
    <cellStyle name="SAPBEXHLevel2 3 4" xfId="10812"/>
    <cellStyle name="SAPBEXHLevel2 4" xfId="10813"/>
    <cellStyle name="SAPBEXHLevel2 4 2" xfId="10814"/>
    <cellStyle name="SAPBEXHLevel2 4 3" xfId="10815"/>
    <cellStyle name="SAPBEXHLevel2 4 4" xfId="10816"/>
    <cellStyle name="SAPBEXHLevel2 5" xfId="10817"/>
    <cellStyle name="SAPBEXHLevel2 5 2" xfId="10818"/>
    <cellStyle name="SAPBEXHLevel2 5 3" xfId="10819"/>
    <cellStyle name="SAPBEXHLevel2 5 4" xfId="10820"/>
    <cellStyle name="SAPBEXHLevel2 6" xfId="10821"/>
    <cellStyle name="SAPBEXHLevel2 6 2" xfId="10822"/>
    <cellStyle name="SAPBEXHLevel2 6 3" xfId="10823"/>
    <cellStyle name="SAPBEXHLevel2 6 4" xfId="10824"/>
    <cellStyle name="SAPBEXHLevel2 7" xfId="10825"/>
    <cellStyle name="SAPBEXHLevel2 7 2" xfId="10826"/>
    <cellStyle name="SAPBEXHLevel2 7 3" xfId="10827"/>
    <cellStyle name="SAPBEXHLevel2 7 4" xfId="10828"/>
    <cellStyle name="SAPBEXHLevel2 8" xfId="10829"/>
    <cellStyle name="SAPBEXHLevel2 8 2" xfId="10830"/>
    <cellStyle name="SAPBEXHLevel2 8 3" xfId="10831"/>
    <cellStyle name="SAPBEXHLevel2 8 4" xfId="10832"/>
    <cellStyle name="SAPBEXHLevel2 9" xfId="10833"/>
    <cellStyle name="SAPBEXHLevel2 9 2" xfId="10834"/>
    <cellStyle name="SAPBEXHLevel2 9 3" xfId="10835"/>
    <cellStyle name="SAPBEXHLevel2 9 4" xfId="10836"/>
    <cellStyle name="SAPBEXHLevel2_1Modelo Plantillas Mandato SISS Junio 09 entrega" xfId="10837"/>
    <cellStyle name="SAPBEXHLevel2X" xfId="10838"/>
    <cellStyle name="SAPBEXHLevel2X 10" xfId="10839"/>
    <cellStyle name="SAPBEXHLevel2X 11" xfId="10840"/>
    <cellStyle name="SAPBEXHLevel2X 12" xfId="10841"/>
    <cellStyle name="SAPBEXHLevel2X 13" xfId="10842"/>
    <cellStyle name="SAPBEXHLevel2X 14" xfId="10843"/>
    <cellStyle name="SAPBEXHLevel2X 2" xfId="10844"/>
    <cellStyle name="SAPBEXHLevel2X 2 2" xfId="10845"/>
    <cellStyle name="SAPBEXHLevel2X 2 3" xfId="10846"/>
    <cellStyle name="SAPBEXHLevel2X 2 3 2" xfId="10847"/>
    <cellStyle name="SAPBEXHLevel2X 2 4" xfId="10848"/>
    <cellStyle name="SAPBEXHLevel2X 3" xfId="10849"/>
    <cellStyle name="SAPBEXHLevel2X 3 2" xfId="10850"/>
    <cellStyle name="SAPBEXHLevel2X 3 3" xfId="10851"/>
    <cellStyle name="SAPBEXHLevel2X 4" xfId="10852"/>
    <cellStyle name="SAPBEXHLevel2X 4 2" xfId="10853"/>
    <cellStyle name="SAPBEXHLevel2X 4 3" xfId="10854"/>
    <cellStyle name="SAPBEXHLevel2X 5" xfId="10855"/>
    <cellStyle name="SAPBEXHLevel2X 5 2" xfId="10856"/>
    <cellStyle name="SAPBEXHLevel2X 6" xfId="10857"/>
    <cellStyle name="SAPBEXHLevel2X 7" xfId="10858"/>
    <cellStyle name="SAPBEXHLevel2X 8" xfId="10859"/>
    <cellStyle name="SAPBEXHLevel2X 9" xfId="10860"/>
    <cellStyle name="SAPBEXHLevel2X_ IVA mes  Junio2010" xfId="10861"/>
    <cellStyle name="SAPBEXHLevel3" xfId="10862"/>
    <cellStyle name="SAPBEXHLevel3 10" xfId="10863"/>
    <cellStyle name="SAPBEXHLevel3 10 2" xfId="10864"/>
    <cellStyle name="SAPBEXHLevel3 10 3" xfId="10865"/>
    <cellStyle name="SAPBEXHLevel3 10 4" xfId="10866"/>
    <cellStyle name="SAPBEXHLevel3 11" xfId="10867"/>
    <cellStyle name="SAPBEXHLevel3 11 2" xfId="10868"/>
    <cellStyle name="SAPBEXHLevel3 11 3" xfId="10869"/>
    <cellStyle name="SAPBEXHLevel3 11 4" xfId="10870"/>
    <cellStyle name="SAPBEXHLevel3 12" xfId="10871"/>
    <cellStyle name="SAPBEXHLevel3 13" xfId="10872"/>
    <cellStyle name="SAPBEXHLevel3 13 2" xfId="10873"/>
    <cellStyle name="SAPBEXHLevel3 14" xfId="10874"/>
    <cellStyle name="SAPBEXHLevel3 2" xfId="10875"/>
    <cellStyle name="SAPBEXHLevel3 2 2" xfId="10876"/>
    <cellStyle name="SAPBEXHLevel3 2 3" xfId="10877"/>
    <cellStyle name="SAPBEXHLevel3 2 3 2" xfId="10878"/>
    <cellStyle name="SAPBEXHLevel3 2 4" xfId="10879"/>
    <cellStyle name="SAPBEXHLevel3 3" xfId="10880"/>
    <cellStyle name="SAPBEXHLevel3 3 2" xfId="10881"/>
    <cellStyle name="SAPBEXHLevel3 3 3" xfId="10882"/>
    <cellStyle name="SAPBEXHLevel3 3 4" xfId="10883"/>
    <cellStyle name="SAPBEXHLevel3 4" xfId="10884"/>
    <cellStyle name="SAPBEXHLevel3 4 2" xfId="10885"/>
    <cellStyle name="SAPBEXHLevel3 4 3" xfId="10886"/>
    <cellStyle name="SAPBEXHLevel3 4 4" xfId="10887"/>
    <cellStyle name="SAPBEXHLevel3 5" xfId="10888"/>
    <cellStyle name="SAPBEXHLevel3 5 2" xfId="10889"/>
    <cellStyle name="SAPBEXHLevel3 5 3" xfId="10890"/>
    <cellStyle name="SAPBEXHLevel3 5 4" xfId="10891"/>
    <cellStyle name="SAPBEXHLevel3 6" xfId="10892"/>
    <cellStyle name="SAPBEXHLevel3 6 2" xfId="10893"/>
    <cellStyle name="SAPBEXHLevel3 6 3" xfId="10894"/>
    <cellStyle name="SAPBEXHLevel3 6 4" xfId="10895"/>
    <cellStyle name="SAPBEXHLevel3 7" xfId="10896"/>
    <cellStyle name="SAPBEXHLevel3 7 2" xfId="10897"/>
    <cellStyle name="SAPBEXHLevel3 7 3" xfId="10898"/>
    <cellStyle name="SAPBEXHLevel3 7 4" xfId="10899"/>
    <cellStyle name="SAPBEXHLevel3 8" xfId="10900"/>
    <cellStyle name="SAPBEXHLevel3 8 2" xfId="10901"/>
    <cellStyle name="SAPBEXHLevel3 8 3" xfId="10902"/>
    <cellStyle name="SAPBEXHLevel3 8 4" xfId="10903"/>
    <cellStyle name="SAPBEXHLevel3 9" xfId="10904"/>
    <cellStyle name="SAPBEXHLevel3 9 2" xfId="10905"/>
    <cellStyle name="SAPBEXHLevel3 9 3" xfId="10906"/>
    <cellStyle name="SAPBEXHLevel3 9 4" xfId="10907"/>
    <cellStyle name="SAPBEXHLevel3_1Modelo Plantillas Mandato SISS Junio 09 entrega" xfId="10908"/>
    <cellStyle name="SAPBEXHLevel3X" xfId="10909"/>
    <cellStyle name="SAPBEXHLevel3X 10" xfId="10910"/>
    <cellStyle name="SAPBEXHLevel3X 11" xfId="10911"/>
    <cellStyle name="SAPBEXHLevel3X 12" xfId="10912"/>
    <cellStyle name="SAPBEXHLevel3X 13" xfId="10913"/>
    <cellStyle name="SAPBEXHLevel3X 14" xfId="10914"/>
    <cellStyle name="SAPBEXHLevel3X 2" xfId="10915"/>
    <cellStyle name="SAPBEXHLevel3X 2 2" xfId="10916"/>
    <cellStyle name="SAPBEXHLevel3X 2 3" xfId="10917"/>
    <cellStyle name="SAPBEXHLevel3X 2 3 2" xfId="10918"/>
    <cellStyle name="SAPBEXHLevel3X 2 4" xfId="10919"/>
    <cellStyle name="SAPBEXHLevel3X 3" xfId="10920"/>
    <cellStyle name="SAPBEXHLevel3X 3 2" xfId="10921"/>
    <cellStyle name="SAPBEXHLevel3X 3 3" xfId="10922"/>
    <cellStyle name="SAPBEXHLevel3X 4" xfId="10923"/>
    <cellStyle name="SAPBEXHLevel3X 4 2" xfId="10924"/>
    <cellStyle name="SAPBEXHLevel3X 4 3" xfId="10925"/>
    <cellStyle name="SAPBEXHLevel3X 5" xfId="10926"/>
    <cellStyle name="SAPBEXHLevel3X 5 2" xfId="10927"/>
    <cellStyle name="SAPBEXHLevel3X 6" xfId="10928"/>
    <cellStyle name="SAPBEXHLevel3X 7" xfId="10929"/>
    <cellStyle name="SAPBEXHLevel3X 8" xfId="10930"/>
    <cellStyle name="SAPBEXHLevel3X 9" xfId="10931"/>
    <cellStyle name="SAPBEXHLevel3X_ IVA mes  Junio2010" xfId="10932"/>
    <cellStyle name="SAPBEXinputData" xfId="10933"/>
    <cellStyle name="SAPBEXinputData 10" xfId="10934"/>
    <cellStyle name="SAPBEXinputData 11" xfId="10935"/>
    <cellStyle name="SAPBEXinputData 12" xfId="10936"/>
    <cellStyle name="SAPBEXinputData 13" xfId="10937"/>
    <cellStyle name="SAPBEXinputData 14" xfId="10938"/>
    <cellStyle name="SAPBEXinputData 2" xfId="10939"/>
    <cellStyle name="SAPBEXinputData 2 2" xfId="10940"/>
    <cellStyle name="SAPBEXinputData 2 3" xfId="10941"/>
    <cellStyle name="SAPBEXinputData 2 3 2" xfId="10942"/>
    <cellStyle name="SAPBEXinputData 2 4" xfId="10943"/>
    <cellStyle name="SAPBEXinputData 2_AECM 8909035321" xfId="10944"/>
    <cellStyle name="SAPBEXinputData 3" xfId="10945"/>
    <cellStyle name="SAPBEXinputData 3 2" xfId="10946"/>
    <cellStyle name="SAPBEXinputData 3 3" xfId="10947"/>
    <cellStyle name="SAPBEXinputData 4" xfId="10948"/>
    <cellStyle name="SAPBEXinputData 4 2" xfId="10949"/>
    <cellStyle name="SAPBEXinputData 4 3" xfId="10950"/>
    <cellStyle name="SAPBEXinputData 5" xfId="10951"/>
    <cellStyle name="SAPBEXinputData 5 2" xfId="10952"/>
    <cellStyle name="SAPBEXinputData 6" xfId="10953"/>
    <cellStyle name="SAPBEXinputData 7" xfId="10954"/>
    <cellStyle name="SAPBEXinputData 8" xfId="10955"/>
    <cellStyle name="SAPBEXinputData 9" xfId="10956"/>
    <cellStyle name="SAPBEXinputData_ IVA mes  Junio2010" xfId="10957"/>
    <cellStyle name="SAPBEXItemHeader" xfId="10958"/>
    <cellStyle name="SAPBEXItemHeader 2" xfId="10959"/>
    <cellStyle name="SAPBEXresData" xfId="10960"/>
    <cellStyle name="SAPBEXresData 2" xfId="10961"/>
    <cellStyle name="SAPBEXresData 3" xfId="10962"/>
    <cellStyle name="SAPBEXresData_AECM 8909035321" xfId="10963"/>
    <cellStyle name="SAPBEXresDataEmph" xfId="10964"/>
    <cellStyle name="SAPBEXresDataEmph 2" xfId="10965"/>
    <cellStyle name="SAPBEXresDataEmph 2 2" xfId="10966"/>
    <cellStyle name="SAPBEXresDataEmph 2 3" xfId="10967"/>
    <cellStyle name="SAPBEXresDataEmph 3" xfId="10968"/>
    <cellStyle name="SAPBEXresDataEmph 3 2" xfId="10969"/>
    <cellStyle name="SAPBEXresDataEmph 4" xfId="10970"/>
    <cellStyle name="SAPBEXresDataEmph_AECM 8909035321" xfId="10971"/>
    <cellStyle name="SAPBEXresItem" xfId="10972"/>
    <cellStyle name="SAPBEXresItem 2" xfId="10973"/>
    <cellStyle name="SAPBEXresItem 2 2" xfId="10974"/>
    <cellStyle name="SAPBEXresItem 2 3" xfId="10975"/>
    <cellStyle name="SAPBEXresItem 3" xfId="10976"/>
    <cellStyle name="SAPBEXresItem 4" xfId="10977"/>
    <cellStyle name="SAPBEXresItem 5" xfId="10978"/>
    <cellStyle name="SAPBEXresItem 6" xfId="10979"/>
    <cellStyle name="SAPBEXresItem_AECM 8909035321" xfId="10980"/>
    <cellStyle name="SAPBEXresItemX" xfId="10981"/>
    <cellStyle name="SAPBEXresItemX 2" xfId="10982"/>
    <cellStyle name="SAPBEXresItemX 2 2" xfId="10983"/>
    <cellStyle name="SAPBEXresItemX 2 3" xfId="10984"/>
    <cellStyle name="SAPBEXresItemX 3" xfId="10985"/>
    <cellStyle name="SAPBEXresItemX 4" xfId="10986"/>
    <cellStyle name="SAPBEXresItemX 5" xfId="10987"/>
    <cellStyle name="SAPBEXresItemX 6" xfId="10988"/>
    <cellStyle name="SAPBEXresItemX 7" xfId="10989"/>
    <cellStyle name="SAPBEXresItemX_AECM 8909035321" xfId="10990"/>
    <cellStyle name="SAPBEXstdData" xfId="10991"/>
    <cellStyle name="SAPBEXstdData 10" xfId="10992"/>
    <cellStyle name="SAPBEXstdData 10 2" xfId="10993"/>
    <cellStyle name="SAPBEXstdData 10 3" xfId="10994"/>
    <cellStyle name="SAPBEXstdData 100" xfId="10995"/>
    <cellStyle name="SAPBEXstdData 11" xfId="10996"/>
    <cellStyle name="SAPBEXstdData 11 2" xfId="10997"/>
    <cellStyle name="SAPBEXstdData 11 3" xfId="10998"/>
    <cellStyle name="SAPBEXstdData 12" xfId="10999"/>
    <cellStyle name="SAPBEXstdData 13" xfId="11000"/>
    <cellStyle name="SAPBEXstdData 2" xfId="11001"/>
    <cellStyle name="SAPBEXstdData 2 2" xfId="11002"/>
    <cellStyle name="SAPBEXstdData 2 3" xfId="11003"/>
    <cellStyle name="SAPBEXstdData 2 3 2" xfId="11004"/>
    <cellStyle name="SAPBEXstdData 3" xfId="11005"/>
    <cellStyle name="SAPBEXstdData 3 2" xfId="11006"/>
    <cellStyle name="SAPBEXstdData 3 3" xfId="11007"/>
    <cellStyle name="SAPBEXstdData 3 4" xfId="11008"/>
    <cellStyle name="SAPBEXstdData 4" xfId="11009"/>
    <cellStyle name="SAPBEXstdData 4 2" xfId="11010"/>
    <cellStyle name="SAPBEXstdData 4 3" xfId="11011"/>
    <cellStyle name="SAPBEXstdData 4 4" xfId="11012"/>
    <cellStyle name="SAPBEXstdData 5" xfId="11013"/>
    <cellStyle name="SAPBEXstdData 5 2" xfId="11014"/>
    <cellStyle name="SAPBEXstdData 5 3" xfId="11015"/>
    <cellStyle name="SAPBEXstdData 5 4" xfId="11016"/>
    <cellStyle name="SAPBEXstdData 6" xfId="11017"/>
    <cellStyle name="SAPBEXstdData 6 2" xfId="11018"/>
    <cellStyle name="SAPBEXstdData 6 3" xfId="11019"/>
    <cellStyle name="SAPBEXstdData 6 4" xfId="11020"/>
    <cellStyle name="SAPBEXstdData 7" xfId="11021"/>
    <cellStyle name="SAPBEXstdData 7 2" xfId="11022"/>
    <cellStyle name="SAPBEXstdData 7 3" xfId="11023"/>
    <cellStyle name="SAPBEXstdData 8" xfId="11024"/>
    <cellStyle name="SAPBEXstdData 8 2" xfId="11025"/>
    <cellStyle name="SAPBEXstdData 8 3" xfId="11026"/>
    <cellStyle name="SAPBEXstdData 9" xfId="11027"/>
    <cellStyle name="SAPBEXstdData 9 2" xfId="11028"/>
    <cellStyle name="SAPBEXstdData 9 3" xfId="11029"/>
    <cellStyle name="SAPBEXstdData_1Modelo Plantillas Mandato SISS Junio 09 entrega" xfId="11030"/>
    <cellStyle name="SAPBEXstdDataEmph" xfId="11031"/>
    <cellStyle name="SAPBEXstdDataEmph 2" xfId="11032"/>
    <cellStyle name="SAPBEXstdDataEmph 2 2" xfId="11033"/>
    <cellStyle name="SAPBEXstdDataEmph 2 3" xfId="11034"/>
    <cellStyle name="SAPBEXstdDataEmph 3" xfId="11035"/>
    <cellStyle name="SAPBEXstdDataEmph 3 2" xfId="11036"/>
    <cellStyle name="SAPBEXstdDataEmph 4" xfId="11037"/>
    <cellStyle name="SAPBEXstdDataEmph 5" xfId="11038"/>
    <cellStyle name="SAPBEXstdDataEmph 6" xfId="11039"/>
    <cellStyle name="SAPBEXstdDataEmph_AECM 8909035321" xfId="11040"/>
    <cellStyle name="SAPBEXstdItem" xfId="11041"/>
    <cellStyle name="SAPBEXstdItem 10" xfId="11042"/>
    <cellStyle name="SAPBEXstdItem 10 2" xfId="11043"/>
    <cellStyle name="SAPBEXstdItem 10 3" xfId="11044"/>
    <cellStyle name="SAPBEXstdItem 100" xfId="11045"/>
    <cellStyle name="SAPBEXstdItem 11" xfId="11046"/>
    <cellStyle name="SAPBEXstdItem 11 2" xfId="11047"/>
    <cellStyle name="SAPBEXstdItem 11 3" xfId="11048"/>
    <cellStyle name="SAPBEXstdItem 12" xfId="11049"/>
    <cellStyle name="SAPBEXstdItem 13" xfId="11050"/>
    <cellStyle name="SAPBEXstdItem 2" xfId="11051"/>
    <cellStyle name="SAPBEXstdItem 2 2" xfId="11052"/>
    <cellStyle name="SAPBEXstdItem 2 3" xfId="11053"/>
    <cellStyle name="SAPBEXstdItem 2 3 2" xfId="11054"/>
    <cellStyle name="SAPBEXstdItem 2_AECM 8909035321" xfId="11055"/>
    <cellStyle name="SAPBEXstdItem 3" xfId="11056"/>
    <cellStyle name="SAPBEXstdItem 3 2" xfId="11057"/>
    <cellStyle name="SAPBEXstdItem 3 3" xfId="11058"/>
    <cellStyle name="SAPBEXstdItem 4" xfId="11059"/>
    <cellStyle name="SAPBEXstdItem 4 2" xfId="11060"/>
    <cellStyle name="SAPBEXstdItem 4 3" xfId="11061"/>
    <cellStyle name="SAPBEXstdItem 4 4" xfId="11062"/>
    <cellStyle name="SAPBEXstdItem 5" xfId="11063"/>
    <cellStyle name="SAPBEXstdItem 5 2" xfId="11064"/>
    <cellStyle name="SAPBEXstdItem 5 3" xfId="11065"/>
    <cellStyle name="SAPBEXstdItem 5 4" xfId="11066"/>
    <cellStyle name="SAPBEXstdItem 6" xfId="11067"/>
    <cellStyle name="SAPBEXstdItem 6 2" xfId="11068"/>
    <cellStyle name="SAPBEXstdItem 6 3" xfId="11069"/>
    <cellStyle name="SAPBEXstdItem 6 4" xfId="11070"/>
    <cellStyle name="SAPBEXstdItem 7" xfId="11071"/>
    <cellStyle name="SAPBEXstdItem 7 2" xfId="11072"/>
    <cellStyle name="SAPBEXstdItem 7 3" xfId="11073"/>
    <cellStyle name="SAPBEXstdItem 8" xfId="11074"/>
    <cellStyle name="SAPBEXstdItem 8 2" xfId="11075"/>
    <cellStyle name="SAPBEXstdItem 8 3" xfId="11076"/>
    <cellStyle name="SAPBEXstdItem 9" xfId="11077"/>
    <cellStyle name="SAPBEXstdItem 9 2" xfId="11078"/>
    <cellStyle name="SAPBEXstdItem 9 3" xfId="11079"/>
    <cellStyle name="SAPBEXstdItem_1Modelo Plantillas Mandato SISS Junio 09 entrega" xfId="11080"/>
    <cellStyle name="SAPBEXstdItemX" xfId="11081"/>
    <cellStyle name="SAPBEXstdItemX 2" xfId="11082"/>
    <cellStyle name="SAPBEXstdItemX 2 2" xfId="11083"/>
    <cellStyle name="SAPBEXstdItemX 2 3" xfId="11084"/>
    <cellStyle name="SAPBEXstdItemX 3" xfId="11085"/>
    <cellStyle name="SAPBEXstdItemX 4" xfId="11086"/>
    <cellStyle name="SAPBEXstdItemX 5" xfId="11087"/>
    <cellStyle name="SAPBEXstdItemX 6" xfId="11088"/>
    <cellStyle name="SAPBEXstdItemX 7" xfId="11089"/>
    <cellStyle name="SAPBEXstdItemX_AECM 8909035321" xfId="11090"/>
    <cellStyle name="SAPBEXtitle" xfId="11091"/>
    <cellStyle name="SAPBEXtitle 10" xfId="11092"/>
    <cellStyle name="SAPBEXtitle 11" xfId="11093"/>
    <cellStyle name="SAPBEXtitle 12" xfId="11094"/>
    <cellStyle name="SAPBEXtitle 13" xfId="11095"/>
    <cellStyle name="SAPBEXtitle 14" xfId="11096"/>
    <cellStyle name="SAPBEXtitle 15" xfId="11097"/>
    <cellStyle name="SAPBEXtitle 2" xfId="11098"/>
    <cellStyle name="SAPBEXtitle 2 2" xfId="11099"/>
    <cellStyle name="SAPBEXtitle 2 3" xfId="11100"/>
    <cellStyle name="SAPBEXtitle 2 4" xfId="11101"/>
    <cellStyle name="SAPBEXtitle 2_Plantilla Ppto" xfId="11102"/>
    <cellStyle name="SAPBEXtitle 3" xfId="11103"/>
    <cellStyle name="SAPBEXtitle 3 2" xfId="11104"/>
    <cellStyle name="SAPBEXtitle 3 3" xfId="11105"/>
    <cellStyle name="SAPBEXtitle 3 4" xfId="11106"/>
    <cellStyle name="SAPBEXtitle 3_Plantilla Ppto" xfId="11107"/>
    <cellStyle name="SAPBEXtitle 4" xfId="11108"/>
    <cellStyle name="SAPBEXtitle 4 2" xfId="11109"/>
    <cellStyle name="SAPBEXtitle 4 3" xfId="11110"/>
    <cellStyle name="SAPBEXtitle 4 4" xfId="11111"/>
    <cellStyle name="SAPBEXtitle 4_Plantilla Ppto" xfId="11112"/>
    <cellStyle name="SAPBEXtitle 5" xfId="11113"/>
    <cellStyle name="SAPBEXtitle 5 2" xfId="11114"/>
    <cellStyle name="SAPBEXtitle 5 3" xfId="11115"/>
    <cellStyle name="SAPBEXtitle 5 4" xfId="11116"/>
    <cellStyle name="SAPBEXtitle 5_Plantilla Ppto" xfId="11117"/>
    <cellStyle name="SAPBEXtitle 6" xfId="11118"/>
    <cellStyle name="SAPBEXtitle 6 2" xfId="11119"/>
    <cellStyle name="SAPBEXtitle 6 3" xfId="11120"/>
    <cellStyle name="SAPBEXtitle 6 4" xfId="11121"/>
    <cellStyle name="SAPBEXtitle 6_Plantilla Ppto" xfId="11122"/>
    <cellStyle name="SAPBEXtitle 7" xfId="11123"/>
    <cellStyle name="SAPBEXtitle 7 2" xfId="11124"/>
    <cellStyle name="SAPBEXtitle 7 3" xfId="11125"/>
    <cellStyle name="SAPBEXtitle 7 4" xfId="11126"/>
    <cellStyle name="SAPBEXtitle 7_Plantilla Ppto" xfId="11127"/>
    <cellStyle name="SAPBEXtitle 8" xfId="11128"/>
    <cellStyle name="SAPBEXtitle 8 2" xfId="11129"/>
    <cellStyle name="SAPBEXtitle 8 3" xfId="11130"/>
    <cellStyle name="SAPBEXtitle 8 4" xfId="11131"/>
    <cellStyle name="SAPBEXtitle 8_Plantilla Ppto" xfId="11132"/>
    <cellStyle name="SAPBEXtitle 9" xfId="11133"/>
    <cellStyle name="SAPBEXtitle_AECM 8909035321" xfId="11134"/>
    <cellStyle name="SAPBEXunassignedItem" xfId="11135"/>
    <cellStyle name="SAPBEXunassignedItem 10" xfId="11136"/>
    <cellStyle name="SAPBEXunassignedItem 10 2" xfId="11137"/>
    <cellStyle name="SAPBEXunassignedItem 10 3" xfId="11138"/>
    <cellStyle name="SAPBEXunassignedItem 11" xfId="11139"/>
    <cellStyle name="SAPBEXunassignedItem 11 2" xfId="11140"/>
    <cellStyle name="SAPBEXunassignedItem 11 3" xfId="11141"/>
    <cellStyle name="SAPBEXunassignedItem 12" xfId="11142"/>
    <cellStyle name="SAPBEXunassignedItem 13" xfId="11143"/>
    <cellStyle name="SAPBEXunassignedItem 14" xfId="11144"/>
    <cellStyle name="SAPBEXunassignedItem 2" xfId="11145"/>
    <cellStyle name="SAPBEXunassignedItem 2 2" xfId="11146"/>
    <cellStyle name="SAPBEXunassignedItem 2 3" xfId="11147"/>
    <cellStyle name="SAPBEXunassignedItem 3" xfId="11148"/>
    <cellStyle name="SAPBEXunassignedItem 3 2" xfId="11149"/>
    <cellStyle name="SAPBEXunassignedItem 3 3" xfId="11150"/>
    <cellStyle name="SAPBEXunassignedItem 4" xfId="11151"/>
    <cellStyle name="SAPBEXunassignedItem 4 2" xfId="11152"/>
    <cellStyle name="SAPBEXunassignedItem 4 3" xfId="11153"/>
    <cellStyle name="SAPBEXunassignedItem 5" xfId="11154"/>
    <cellStyle name="SAPBEXunassignedItem 5 2" xfId="11155"/>
    <cellStyle name="SAPBEXunassignedItem 5 3" xfId="11156"/>
    <cellStyle name="SAPBEXunassignedItem 5 4" xfId="11157"/>
    <cellStyle name="SAPBEXunassignedItem 6" xfId="11158"/>
    <cellStyle name="SAPBEXunassignedItem 6 2" xfId="11159"/>
    <cellStyle name="SAPBEXunassignedItem 6 3" xfId="11160"/>
    <cellStyle name="SAPBEXunassignedItem 7" xfId="11161"/>
    <cellStyle name="SAPBEXunassignedItem 7 2" xfId="11162"/>
    <cellStyle name="SAPBEXunassignedItem 7 3" xfId="11163"/>
    <cellStyle name="SAPBEXunassignedItem 8" xfId="11164"/>
    <cellStyle name="SAPBEXunassignedItem 8 2" xfId="11165"/>
    <cellStyle name="SAPBEXunassignedItem 8 3" xfId="11166"/>
    <cellStyle name="SAPBEXunassignedItem 9" xfId="11167"/>
    <cellStyle name="SAPBEXunassignedItem 9 2" xfId="11168"/>
    <cellStyle name="SAPBEXunassignedItem 9 3" xfId="11169"/>
    <cellStyle name="SAPBEXunassignedItem_Acum Ingreso" xfId="11170"/>
    <cellStyle name="SAPBEXundefined" xfId="11171"/>
    <cellStyle name="SAPBEXundefined 2" xfId="11172"/>
    <cellStyle name="SAPBEXundefined 2 2" xfId="11173"/>
    <cellStyle name="SAPBEXundefined 2 3" xfId="11174"/>
    <cellStyle name="SAPBEXundefined 3" xfId="11175"/>
    <cellStyle name="SAPBEXundefined 4" xfId="11176"/>
    <cellStyle name="SAPBEXundefined 5" xfId="11177"/>
    <cellStyle name="SAPBEXundefined 6" xfId="11178"/>
    <cellStyle name="SAPBEXundefined_AECM 8909035321" xfId="11179"/>
    <cellStyle name="Sheet Title" xfId="11180"/>
    <cellStyle name="Sheet Title 2" xfId="11181"/>
    <cellStyle name="Sheet Title 3" xfId="11182"/>
    <cellStyle name="Sheet Title 4" xfId="11183"/>
    <cellStyle name="Texto de advertencia 10" xfId="11184"/>
    <cellStyle name="Texto de advertencia 10 2" xfId="11185"/>
    <cellStyle name="Texto de advertencia 11" xfId="11186"/>
    <cellStyle name="Texto de advertencia 11 2" xfId="11187"/>
    <cellStyle name="Texto de advertencia 12" xfId="11188"/>
    <cellStyle name="Texto de advertencia 12 2" xfId="11189"/>
    <cellStyle name="Texto de advertencia 13" xfId="11190"/>
    <cellStyle name="Texto de advertencia 13 2" xfId="11191"/>
    <cellStyle name="Texto de advertencia 14" xfId="11192"/>
    <cellStyle name="Texto de advertencia 14 2" xfId="11193"/>
    <cellStyle name="Texto de advertencia 15" xfId="11194"/>
    <cellStyle name="Texto de advertencia 15 2" xfId="11195"/>
    <cellStyle name="Texto de advertencia 16" xfId="11196"/>
    <cellStyle name="Texto de advertencia 2" xfId="11197"/>
    <cellStyle name="Texto de advertencia 2 2" xfId="11198"/>
    <cellStyle name="Texto de advertencia 2 2 2" xfId="11199"/>
    <cellStyle name="Texto de advertencia 2 3" xfId="11200"/>
    <cellStyle name="Texto de advertencia 2 4" xfId="11201"/>
    <cellStyle name="Texto de advertencia 3" xfId="11202"/>
    <cellStyle name="Texto de advertencia 3 2" xfId="11203"/>
    <cellStyle name="Texto de advertencia 3 3" xfId="11204"/>
    <cellStyle name="Texto de advertencia 4" xfId="11205"/>
    <cellStyle name="Texto de advertencia 4 2" xfId="11206"/>
    <cellStyle name="Texto de advertencia 5" xfId="11207"/>
    <cellStyle name="Texto de advertencia 5 2" xfId="11208"/>
    <cellStyle name="Texto de advertencia 6" xfId="11209"/>
    <cellStyle name="Texto de advertencia 6 2" xfId="11210"/>
    <cellStyle name="Texto de advertencia 7" xfId="11211"/>
    <cellStyle name="Texto de advertencia 7 2" xfId="11212"/>
    <cellStyle name="Texto de advertencia 8" xfId="11213"/>
    <cellStyle name="Texto de advertencia 8 2" xfId="11214"/>
    <cellStyle name="Texto de advertencia 9" xfId="11215"/>
    <cellStyle name="Texto de advertencia 9 2" xfId="11216"/>
    <cellStyle name="Texto explicativo 10" xfId="11217"/>
    <cellStyle name="Texto explicativo 11" xfId="11218"/>
    <cellStyle name="Texto explicativo 12" xfId="11219"/>
    <cellStyle name="Texto explicativo 13" xfId="11220"/>
    <cellStyle name="Texto explicativo 14" xfId="11221"/>
    <cellStyle name="Texto explicativo 15" xfId="11222"/>
    <cellStyle name="Texto explicativo 16" xfId="11223"/>
    <cellStyle name="Texto explicativo 2" xfId="11224"/>
    <cellStyle name="Texto explicativo 2 2" xfId="11225"/>
    <cellStyle name="Texto explicativo 2 3" xfId="11226"/>
    <cellStyle name="Texto explicativo 3" xfId="11227"/>
    <cellStyle name="Texto explicativo 3 2" xfId="11228"/>
    <cellStyle name="Texto explicativo 4" xfId="11229"/>
    <cellStyle name="Texto explicativo 5" xfId="11230"/>
    <cellStyle name="Texto explicativo 6" xfId="11231"/>
    <cellStyle name="Texto explicativo 7" xfId="11232"/>
    <cellStyle name="Texto explicativo 8" xfId="11233"/>
    <cellStyle name="Texto explicativo 9" xfId="11234"/>
    <cellStyle name="Title" xfId="11235"/>
    <cellStyle name="Title 2" xfId="11236"/>
    <cellStyle name="Title 3" xfId="11237"/>
    <cellStyle name="Title 4" xfId="11238"/>
    <cellStyle name="Title 5" xfId="11239"/>
    <cellStyle name="Título 1 10" xfId="11240"/>
    <cellStyle name="Título 1 11" xfId="11241"/>
    <cellStyle name="Título 1 12" xfId="11242"/>
    <cellStyle name="Título 1 13" xfId="11243"/>
    <cellStyle name="Título 1 14" xfId="11244"/>
    <cellStyle name="Título 1 15" xfId="11245"/>
    <cellStyle name="Título 1 16" xfId="11246"/>
    <cellStyle name="Título 1 2" xfId="11247"/>
    <cellStyle name="Título 1 2 2" xfId="11248"/>
    <cellStyle name="Título 1 2 3" xfId="11249"/>
    <cellStyle name="Título 1 3" xfId="11250"/>
    <cellStyle name="Título 1 3 2" xfId="11251"/>
    <cellStyle name="Título 1 4" xfId="11252"/>
    <cellStyle name="Título 1 5" xfId="11253"/>
    <cellStyle name="Título 1 6" xfId="11254"/>
    <cellStyle name="Título 1 7" xfId="11255"/>
    <cellStyle name="Título 1 8" xfId="11256"/>
    <cellStyle name="Título 1 9" xfId="11257"/>
    <cellStyle name="Título 10" xfId="11258"/>
    <cellStyle name="Título 11" xfId="11259"/>
    <cellStyle name="Título 12" xfId="11260"/>
    <cellStyle name="Título 13" xfId="11261"/>
    <cellStyle name="Título 14" xfId="11262"/>
    <cellStyle name="Título 15" xfId="11263"/>
    <cellStyle name="Título 16" xfId="11264"/>
    <cellStyle name="Título 17" xfId="11265"/>
    <cellStyle name="Título 18" xfId="11266"/>
    <cellStyle name="Título 2 10" xfId="11267"/>
    <cellStyle name="Título 2 11" xfId="11268"/>
    <cellStyle name="Título 2 12" xfId="11269"/>
    <cellStyle name="Título 2 13" xfId="11270"/>
    <cellStyle name="Título 2 14" xfId="11271"/>
    <cellStyle name="Título 2 15" xfId="11272"/>
    <cellStyle name="Título 2 16" xfId="11273"/>
    <cellStyle name="Título 2 2" xfId="11274"/>
    <cellStyle name="Título 2 2 2" xfId="11275"/>
    <cellStyle name="Título 2 2 3" xfId="11276"/>
    <cellStyle name="Título 2 3" xfId="11277"/>
    <cellStyle name="Título 2 3 2" xfId="11278"/>
    <cellStyle name="Título 2 4" xfId="11279"/>
    <cellStyle name="Título 2 5" xfId="11280"/>
    <cellStyle name="Título 2 6" xfId="11281"/>
    <cellStyle name="Título 2 7" xfId="11282"/>
    <cellStyle name="Título 2 8" xfId="11283"/>
    <cellStyle name="Título 2 9" xfId="11284"/>
    <cellStyle name="Título 3 10" xfId="11285"/>
    <cellStyle name="Título 3 11" xfId="11286"/>
    <cellStyle name="Título 3 12" xfId="11287"/>
    <cellStyle name="Título 3 13" xfId="11288"/>
    <cellStyle name="Título 3 14" xfId="11289"/>
    <cellStyle name="Título 3 15" xfId="11290"/>
    <cellStyle name="Título 3 16" xfId="11291"/>
    <cellStyle name="Título 3 2" xfId="11292"/>
    <cellStyle name="Título 3 2 2" xfId="11293"/>
    <cellStyle name="Título 3 2 3" xfId="11294"/>
    <cellStyle name="Título 3 3" xfId="11295"/>
    <cellStyle name="Título 3 3 2" xfId="11296"/>
    <cellStyle name="Título 3 4" xfId="11297"/>
    <cellStyle name="Título 3 5" xfId="11298"/>
    <cellStyle name="Título 3 6" xfId="11299"/>
    <cellStyle name="Título 3 7" xfId="11300"/>
    <cellStyle name="Título 3 8" xfId="11301"/>
    <cellStyle name="Título 3 9" xfId="11302"/>
    <cellStyle name="Título 4" xfId="11303"/>
    <cellStyle name="Título 4 2" xfId="11304"/>
    <cellStyle name="Título 4 3" xfId="11305"/>
    <cellStyle name="Título 5" xfId="11306"/>
    <cellStyle name="Título 5 2" xfId="11307"/>
    <cellStyle name="Título 6" xfId="11308"/>
    <cellStyle name="Título 7" xfId="11309"/>
    <cellStyle name="Título 8" xfId="11310"/>
    <cellStyle name="Título 9" xfId="11311"/>
    <cellStyle name="Total 10" xfId="11312"/>
    <cellStyle name="Total 10 2" xfId="11313"/>
    <cellStyle name="Total 10 3" xfId="11314"/>
    <cellStyle name="Total 11" xfId="11315"/>
    <cellStyle name="Total 11 2" xfId="11316"/>
    <cellStyle name="Total 11 3" xfId="11317"/>
    <cellStyle name="Total 12" xfId="11318"/>
    <cellStyle name="Total 13" xfId="11319"/>
    <cellStyle name="Total 14" xfId="11320"/>
    <cellStyle name="Total 15" xfId="11321"/>
    <cellStyle name="Total 16" xfId="11322"/>
    <cellStyle name="Total 17" xfId="11323"/>
    <cellStyle name="Total 18" xfId="11324"/>
    <cellStyle name="Total 19" xfId="11325"/>
    <cellStyle name="Total 2" xfId="11326"/>
    <cellStyle name="Total 2 2" xfId="11327"/>
    <cellStyle name="Total 2 3" xfId="11328"/>
    <cellStyle name="Total 20" xfId="11329"/>
    <cellStyle name="Total 21" xfId="11330"/>
    <cellStyle name="Total 22" xfId="11331"/>
    <cellStyle name="Total 23" xfId="11332"/>
    <cellStyle name="Total 24" xfId="11333"/>
    <cellStyle name="Total 25" xfId="11334"/>
    <cellStyle name="Total 26" xfId="11335"/>
    <cellStyle name="Total 27" xfId="11336"/>
    <cellStyle name="Total 28" xfId="11337"/>
    <cellStyle name="Total 29" xfId="11338"/>
    <cellStyle name="Total 3" xfId="11339"/>
    <cellStyle name="Total 3 2" xfId="11340"/>
    <cellStyle name="Total 3 3" xfId="11341"/>
    <cellStyle name="Total 30" xfId="11342"/>
    <cellStyle name="Total 31" xfId="11343"/>
    <cellStyle name="Total 32" xfId="11344"/>
    <cellStyle name="Total 33" xfId="11345"/>
    <cellStyle name="Total 34" xfId="11346"/>
    <cellStyle name="Total 35" xfId="11347"/>
    <cellStyle name="Total 36" xfId="11348"/>
    <cellStyle name="Total 37" xfId="11349"/>
    <cellStyle name="Total 38" xfId="11350"/>
    <cellStyle name="Total 39" xfId="11351"/>
    <cellStyle name="Total 4" xfId="11352"/>
    <cellStyle name="Total 4 2" xfId="11353"/>
    <cellStyle name="Total 4 3" xfId="11354"/>
    <cellStyle name="Total 40" xfId="11355"/>
    <cellStyle name="Total 41" xfId="11356"/>
    <cellStyle name="Total 42" xfId="11357"/>
    <cellStyle name="Total 43" xfId="11358"/>
    <cellStyle name="Total 44" xfId="11359"/>
    <cellStyle name="Total 45" xfId="11360"/>
    <cellStyle name="Total 46" xfId="11361"/>
    <cellStyle name="Total 47" xfId="11362"/>
    <cellStyle name="Total 48" xfId="11363"/>
    <cellStyle name="Total 49" xfId="11364"/>
    <cellStyle name="Total 5" xfId="11365"/>
    <cellStyle name="Total 5 2" xfId="11366"/>
    <cellStyle name="Total 5 3" xfId="11367"/>
    <cellStyle name="Total 6" xfId="11368"/>
    <cellStyle name="Total 6 2" xfId="11369"/>
    <cellStyle name="Total 6 3" xfId="11370"/>
    <cellStyle name="Total 7" xfId="11371"/>
    <cellStyle name="Total 7 2" xfId="11372"/>
    <cellStyle name="Total 7 3" xfId="11373"/>
    <cellStyle name="Total 8" xfId="11374"/>
    <cellStyle name="Total 8 2" xfId="11375"/>
    <cellStyle name="Total 8 3" xfId="11376"/>
    <cellStyle name="Total 9" xfId="11377"/>
    <cellStyle name="Total 9 2" xfId="11378"/>
    <cellStyle name="Total 9 3" xfId="11379"/>
    <cellStyle name="Warning Text" xfId="11380"/>
    <cellStyle name="Warning Text 2" xfId="11381"/>
    <cellStyle name="Warning Text 2 2" xfId="11382"/>
    <cellStyle name="Warning Text 2 3" xfId="11383"/>
    <cellStyle name="Warning Text 3" xfId="11384"/>
    <cellStyle name="Warning Text 4" xfId="11385"/>
    <cellStyle name="Warning Text 5" xfId="11386"/>
    <cellStyle name="Warning Text 6" xfId="1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'Hist. Indicadores'!$B$27</c:f>
              <c:strCache>
                <c:ptCount val="1"/>
                <c:pt idx="0">
                  <c:v>Endeudamiento Neto 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Indicadores'!$C$26:$M$26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Sep-16</c:v>
                </c:pt>
              </c:strCache>
            </c:strRef>
          </c:cat>
          <c:val>
            <c:numRef>
              <c:f>'Hist. Indicadores'!$C$27:$M$27</c:f>
              <c:numCache>
                <c:formatCode>_("$"\ * #,##0_);_("$"\ * \(#,##0\);_("$"\ * "-"??_);_(@_)</c:formatCode>
                <c:ptCount val="11"/>
                <c:pt idx="0">
                  <c:v>558856</c:v>
                </c:pt>
                <c:pt idx="1">
                  <c:v>583844</c:v>
                </c:pt>
                <c:pt idx="2">
                  <c:v>684783</c:v>
                </c:pt>
                <c:pt idx="3">
                  <c:v>862585</c:v>
                </c:pt>
                <c:pt idx="4">
                  <c:v>977827.86152654211</c:v>
                </c:pt>
                <c:pt idx="5">
                  <c:v>486511.21665553091</c:v>
                </c:pt>
                <c:pt idx="6">
                  <c:v>397862.44414419658</c:v>
                </c:pt>
                <c:pt idx="7">
                  <c:v>1581259.5598618854</c:v>
                </c:pt>
                <c:pt idx="8">
                  <c:v>1752414</c:v>
                </c:pt>
                <c:pt idx="9">
                  <c:v>2808200.3432135298</c:v>
                </c:pt>
                <c:pt idx="10">
                  <c:v>2941161.6260611201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9-41E4-BD3D-809D9589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22560"/>
        <c:axId val="1283524096"/>
      </c:barChart>
      <c:catAx>
        <c:axId val="12835225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28352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524096"/>
        <c:scaling>
          <c:orientation val="minMax"/>
        </c:scaling>
        <c:delete val="0"/>
        <c:axPos val="l"/>
        <c:numFmt formatCode="_(&quot;$&quot;\ * #,##0_);_(&quot;$&quot;\ * \(#,##0\);_(&quot;$&quot;\ 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28352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21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Indicadores'!$B$31</c:f>
              <c:strCache>
                <c:ptCount val="1"/>
                <c:pt idx="0">
                  <c:v>Deuda neta / EBITDA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Indicadores'!$C$30:$M$30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Sep-16</c:v>
                </c:pt>
              </c:strCache>
            </c:strRef>
          </c:cat>
          <c:val>
            <c:numRef>
              <c:f>'Hist. Indicadores'!$C$31:$M$31</c:f>
              <c:numCache>
                <c:formatCode>_ * #,##0.00_ ;_ * \-#,##0.00_ ;_ * "-"??_ ;_ @_ </c:formatCode>
                <c:ptCount val="11"/>
                <c:pt idx="0">
                  <c:v>1.460702467890244</c:v>
                </c:pt>
                <c:pt idx="1">
                  <c:v>1.1041883371095065</c:v>
                </c:pt>
                <c:pt idx="2">
                  <c:v>1.2017471463410159</c:v>
                </c:pt>
                <c:pt idx="3">
                  <c:v>1.5653934239992451</c:v>
                </c:pt>
                <c:pt idx="4">
                  <c:v>1.8169655838804473</c:v>
                </c:pt>
                <c:pt idx="5">
                  <c:v>0.85633607516533816</c:v>
                </c:pt>
                <c:pt idx="6">
                  <c:v>0.59285562274222969</c:v>
                </c:pt>
                <c:pt idx="7">
                  <c:v>1.8986651007494779</c:v>
                </c:pt>
                <c:pt idx="8">
                  <c:v>2.0969389769786084</c:v>
                </c:pt>
                <c:pt idx="9">
                  <c:v>2.878569862061485</c:v>
                </c:pt>
                <c:pt idx="10">
                  <c:v>2.8112482231719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7-4E49-978B-856721443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83558016"/>
        <c:axId val="1283563904"/>
      </c:barChart>
      <c:catAx>
        <c:axId val="128355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3563904"/>
        <c:crosses val="autoZero"/>
        <c:auto val="1"/>
        <c:lblAlgn val="ctr"/>
        <c:lblOffset val="100"/>
        <c:noMultiLvlLbl val="0"/>
      </c:catAx>
      <c:valAx>
        <c:axId val="1283563904"/>
        <c:scaling>
          <c:orientation val="minMax"/>
        </c:scaling>
        <c:delete val="0"/>
        <c:axPos val="l"/>
        <c:title>
          <c:overlay val="0"/>
        </c:title>
        <c:numFmt formatCode="_ * #,##0.00_ ;_ * \-#,##0.00_ ;_ * &quot;-&quot;??_ ;_ @_ " sourceLinked="1"/>
        <c:majorTickMark val="none"/>
        <c:minorTickMark val="none"/>
        <c:tickLblPos val="nextTo"/>
        <c:crossAx val="1283558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Caja / Ventas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66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Indicadores'!$B$35</c:f>
              <c:strCache>
                <c:ptCount val="1"/>
                <c:pt idx="0">
                  <c:v>Caja / Ventas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Indicadores'!$C$34:$M$34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Sep-16</c:v>
                </c:pt>
              </c:strCache>
            </c:strRef>
          </c:cat>
          <c:val>
            <c:numRef>
              <c:f>'Hist. Indicadores'!$C$35:$M$35</c:f>
              <c:numCache>
                <c:formatCode>0.0%</c:formatCode>
                <c:ptCount val="11"/>
                <c:pt idx="0">
                  <c:v>4.2653937687146433E-2</c:v>
                </c:pt>
                <c:pt idx="1">
                  <c:v>3.3438887037505173E-2</c:v>
                </c:pt>
                <c:pt idx="2">
                  <c:v>4.3772157034112288E-2</c:v>
                </c:pt>
                <c:pt idx="3">
                  <c:v>2.9528130899815271E-2</c:v>
                </c:pt>
                <c:pt idx="4">
                  <c:v>3.0810393049746494E-2</c:v>
                </c:pt>
                <c:pt idx="5">
                  <c:v>3.4139031186385893E-2</c:v>
                </c:pt>
                <c:pt idx="6">
                  <c:v>5.4998955156601345E-2</c:v>
                </c:pt>
                <c:pt idx="7">
                  <c:v>7.0438269402286091E-2</c:v>
                </c:pt>
                <c:pt idx="8">
                  <c:v>6.0455770630840476E-2</c:v>
                </c:pt>
                <c:pt idx="9">
                  <c:v>3.6003596998494883E-2</c:v>
                </c:pt>
                <c:pt idx="10">
                  <c:v>2.5665792866642664E-2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B8E-97A3-0F66C63E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83577728"/>
        <c:axId val="1283579264"/>
      </c:barChart>
      <c:catAx>
        <c:axId val="12835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3579264"/>
        <c:crosses val="autoZero"/>
        <c:auto val="1"/>
        <c:lblAlgn val="ctr"/>
        <c:lblOffset val="100"/>
        <c:noMultiLvlLbl val="0"/>
      </c:catAx>
      <c:valAx>
        <c:axId val="1283579264"/>
        <c:scaling>
          <c:orientation val="minMax"/>
        </c:scaling>
        <c:delete val="0"/>
        <c:axPos val="l"/>
        <c:title>
          <c:layout/>
          <c:overlay val="0"/>
        </c:title>
        <c:numFmt formatCode="0.0%" sourceLinked="1"/>
        <c:majorTickMark val="none"/>
        <c:minorTickMark val="none"/>
        <c:tickLblPos val="nextTo"/>
        <c:crossAx val="1283577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78E-2"/>
          <c:w val="0.90887820405428044"/>
          <c:h val="0.79108522971965134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Deuda'!$C$2:$L$2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'Perfil de Deuda'!$C$3:$L$3</c:f>
              <c:numCache>
                <c:formatCode>_ * #,##0_ ;_ * \-#,##0_ ;_ * "-"??_ ;_ @_ </c:formatCode>
                <c:ptCount val="10"/>
                <c:pt idx="0">
                  <c:v>163383.71897018299</c:v>
                </c:pt>
                <c:pt idx="1">
                  <c:v>727457.23703299311</c:v>
                </c:pt>
                <c:pt idx="2">
                  <c:v>433739.80106560205</c:v>
                </c:pt>
                <c:pt idx="3">
                  <c:v>613427.73935011378</c:v>
                </c:pt>
                <c:pt idx="4">
                  <c:v>430838.96991987119</c:v>
                </c:pt>
                <c:pt idx="5">
                  <c:v>382264.77921039332</c:v>
                </c:pt>
                <c:pt idx="6">
                  <c:v>178987.16964286391</c:v>
                </c:pt>
                <c:pt idx="7">
                  <c:v>178987.16964286391</c:v>
                </c:pt>
                <c:pt idx="8">
                  <c:v>6453.8363095285713</c:v>
                </c:pt>
                <c:pt idx="9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B-420B-B818-7840F988A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01325696"/>
        <c:axId val="1301327232"/>
      </c:barChart>
      <c:catAx>
        <c:axId val="130132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1327232"/>
        <c:crosses val="autoZero"/>
        <c:auto val="1"/>
        <c:lblAlgn val="ctr"/>
        <c:lblOffset val="100"/>
        <c:noMultiLvlLbl val="0"/>
      </c:catAx>
      <c:valAx>
        <c:axId val="130132723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301325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310800</xdr:colOff>
      <xdr:row>17</xdr:row>
      <xdr:rowOff>47625</xdr:rowOff>
    </xdr:from>
    <xdr:to>
      <xdr:col>91</xdr:col>
      <xdr:colOff>47398</xdr:colOff>
      <xdr:row>45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91</xdr:col>
      <xdr:colOff>304347</xdr:colOff>
      <xdr:row>17</xdr:row>
      <xdr:rowOff>59531</xdr:rowOff>
    </xdr:from>
    <xdr:to>
      <xdr:col>103</xdr:col>
      <xdr:colOff>569119</xdr:colOff>
      <xdr:row>45</xdr:row>
      <xdr:rowOff>2039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103</xdr:col>
      <xdr:colOff>701676</xdr:colOff>
      <xdr:row>17</xdr:row>
      <xdr:rowOff>59531</xdr:rowOff>
    </xdr:from>
    <xdr:to>
      <xdr:col>116</xdr:col>
      <xdr:colOff>38895</xdr:colOff>
      <xdr:row>45</xdr:row>
      <xdr:rowOff>227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</xdr:row>
      <xdr:rowOff>161925</xdr:rowOff>
    </xdr:from>
    <xdr:to>
      <xdr:col>12</xdr:col>
      <xdr:colOff>762000</xdr:colOff>
      <xdr:row>24</xdr:row>
      <xdr:rowOff>13758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lian%20Henao%20Zuluaga\2011\ENDEUDAMIENTO%20DIARIO\4.%20ABRIL\14.%20Balance_Consolidado%2030042011...xls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5.66\ci_siss\Tesoreria\Inf_Riesgos\Informe%20Ejecutivo\2016\5.%20Mayo\Balance%20Deuda%20%20y%20Covenants%20a%20Abr-16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udamiento"/>
      <sheetName val="Leasing"/>
      <sheetName val="Valoración Derivados"/>
      <sheetName val="Resumen Deuda Total"/>
      <sheetName val="Hist. Covenants"/>
      <sheetName val="Flujos - resumen"/>
      <sheetName val="soporte flujos "/>
      <sheetName val="Intercompañias"/>
      <sheetName val="Comparativo "/>
      <sheetName val="Gráficas"/>
    </sheetNames>
    <sheetDataSet>
      <sheetData sheetId="0" refreshError="1"/>
      <sheetData sheetId="1" refreshError="1"/>
      <sheetData sheetId="2">
        <row r="1">
          <cell r="B1">
            <v>40663</v>
          </cell>
        </row>
        <row r="2">
          <cell r="B2">
            <v>1768.19</v>
          </cell>
        </row>
        <row r="3">
          <cell r="B3">
            <v>2.8210000000000002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 ARBITRAJE"/>
      <sheetName val="Deuda"/>
      <sheetName val="Debt"/>
      <sheetName val="Hist. Covenants"/>
    </sheetNames>
    <sheetDataSet>
      <sheetData sheetId="0"/>
      <sheetData sheetId="1">
        <row r="6">
          <cell r="B6" t="str">
            <v>COP</v>
          </cell>
          <cell r="F6" t="str">
            <v>IBR</v>
          </cell>
        </row>
        <row r="7">
          <cell r="B7" t="str">
            <v>CLP</v>
          </cell>
          <cell r="F7" t="str">
            <v>DTF</v>
          </cell>
        </row>
        <row r="8">
          <cell r="B8" t="str">
            <v>PEN</v>
          </cell>
          <cell r="F8" t="str">
            <v>IPC</v>
          </cell>
        </row>
        <row r="9">
          <cell r="B9" t="str">
            <v>USD</v>
          </cell>
          <cell r="F9" t="str">
            <v xml:space="preserve">Tasa Fija &lt; 1 Año </v>
          </cell>
        </row>
        <row r="10">
          <cell r="B10" t="str">
            <v>MXN</v>
          </cell>
          <cell r="F10" t="str">
            <v>TAB Nominal</v>
          </cell>
        </row>
        <row r="11">
          <cell r="B11" t="str">
            <v>VEF</v>
          </cell>
          <cell r="F11" t="str">
            <v>Tasa Fija &gt; 1 Año</v>
          </cell>
        </row>
        <row r="12">
          <cell r="F12" t="str">
            <v xml:space="preserve">LIBOR </v>
          </cell>
        </row>
        <row r="15">
          <cell r="B15" t="str">
            <v xml:space="preserve">COP </v>
          </cell>
        </row>
        <row r="16">
          <cell r="B16" t="str">
            <v>CLP</v>
          </cell>
          <cell r="F16" t="str">
            <v>IBR</v>
          </cell>
        </row>
        <row r="17">
          <cell r="B17" t="str">
            <v>PEN</v>
          </cell>
          <cell r="F17" t="str">
            <v>DTF</v>
          </cell>
        </row>
        <row r="18">
          <cell r="B18" t="str">
            <v xml:space="preserve">USD </v>
          </cell>
          <cell r="F18" t="str">
            <v>IPC</v>
          </cell>
        </row>
        <row r="19">
          <cell r="B19" t="str">
            <v>MXN</v>
          </cell>
          <cell r="F19" t="str">
            <v xml:space="preserve">Tasa Fija &lt; 1 Año </v>
          </cell>
        </row>
        <row r="20">
          <cell r="B20" t="str">
            <v>VEF</v>
          </cell>
          <cell r="F20" t="str">
            <v>TAB Nominal</v>
          </cell>
        </row>
        <row r="21">
          <cell r="F21" t="str">
            <v>Tasa Fija &gt; 1 Año</v>
          </cell>
        </row>
        <row r="22">
          <cell r="F22" t="str">
            <v xml:space="preserve">LIBOR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showGridLines="0" zoomScaleNormal="100" workbookViewId="0">
      <selection activeCell="C26" sqref="C26:C32"/>
    </sheetView>
  </sheetViews>
  <sheetFormatPr baseColWidth="10" defaultRowHeight="10.5" customHeight="1"/>
  <cols>
    <col min="1" max="1" width="1.85546875" customWidth="1"/>
    <col min="2" max="2" width="24.7109375" customWidth="1"/>
    <col min="3" max="3" width="22" bestFit="1" customWidth="1"/>
    <col min="4" max="4" width="20" customWidth="1"/>
    <col min="5" max="5" width="6.7109375" customWidth="1"/>
    <col min="6" max="6" width="25.42578125" customWidth="1"/>
    <col min="7" max="7" width="20.85546875" customWidth="1"/>
    <col min="8" max="8" width="17.85546875" customWidth="1"/>
    <col min="9" max="9" width="32.42578125" bestFit="1" customWidth="1"/>
    <col min="10" max="10" width="26.140625" bestFit="1" customWidth="1"/>
    <col min="12" max="13" width="26.140625" bestFit="1" customWidth="1"/>
  </cols>
  <sheetData>
    <row r="1" spans="2:12" ht="9" customHeight="1" thickBot="1"/>
    <row r="2" spans="2:12" ht="10.5" customHeight="1">
      <c r="B2" s="153" t="s">
        <v>117</v>
      </c>
      <c r="C2" s="154"/>
      <c r="D2" s="154"/>
      <c r="E2" s="154"/>
      <c r="F2" s="154"/>
      <c r="G2" s="155"/>
    </row>
    <row r="3" spans="2:12" ht="10.5" customHeight="1" thickBot="1">
      <c r="B3" s="156"/>
      <c r="C3" s="157"/>
      <c r="D3" s="157"/>
      <c r="E3" s="157"/>
      <c r="F3" s="157"/>
      <c r="G3" s="158"/>
    </row>
    <row r="4" spans="2:12" ht="10.5" customHeight="1">
      <c r="B4" s="1"/>
      <c r="C4" s="2"/>
      <c r="D4" s="2"/>
      <c r="E4" s="2"/>
      <c r="G4" s="3"/>
    </row>
    <row r="5" spans="2:12" ht="10.5" customHeight="1">
      <c r="B5" s="4" t="s">
        <v>0</v>
      </c>
      <c r="C5" s="5" t="s">
        <v>1</v>
      </c>
      <c r="D5" s="6"/>
      <c r="E5" s="6"/>
      <c r="F5" s="4" t="s">
        <v>2</v>
      </c>
      <c r="G5" s="7" t="s">
        <v>1</v>
      </c>
    </row>
    <row r="6" spans="2:12" ht="10.5" customHeight="1">
      <c r="B6" s="134" t="s">
        <v>3</v>
      </c>
      <c r="C6" s="119">
        <v>0.83111695605732472</v>
      </c>
      <c r="D6" s="140"/>
      <c r="E6" s="6"/>
      <c r="F6" s="133" t="s">
        <v>4</v>
      </c>
      <c r="G6" s="122">
        <v>0.39893821498197307</v>
      </c>
      <c r="I6" s="17"/>
      <c r="K6" s="29"/>
      <c r="L6" s="17"/>
    </row>
    <row r="7" spans="2:12" ht="10.5" customHeight="1">
      <c r="B7" s="134" t="s">
        <v>5</v>
      </c>
      <c r="C7" s="120">
        <v>0.12304756418003884</v>
      </c>
      <c r="D7" s="140"/>
      <c r="E7" s="6"/>
      <c r="F7" s="133" t="s">
        <v>6</v>
      </c>
      <c r="G7" s="122">
        <v>0.25480213644577238</v>
      </c>
      <c r="I7" s="17"/>
      <c r="K7" s="29"/>
      <c r="L7" s="17"/>
    </row>
    <row r="8" spans="2:12" ht="10.5" customHeight="1">
      <c r="B8" s="134" t="s">
        <v>7</v>
      </c>
      <c r="C8" s="120">
        <v>3.2286843771113266E-2</v>
      </c>
      <c r="D8" s="140"/>
      <c r="E8" s="6"/>
      <c r="F8" s="133" t="s">
        <v>8</v>
      </c>
      <c r="G8" s="122">
        <v>0.1614046594127331</v>
      </c>
      <c r="I8" s="17"/>
      <c r="K8" s="29"/>
      <c r="L8" s="17"/>
    </row>
    <row r="9" spans="2:12" ht="10.5" customHeight="1">
      <c r="B9" s="134" t="s">
        <v>9</v>
      </c>
      <c r="C9" s="120">
        <v>1.1782174569186061E-2</v>
      </c>
      <c r="D9" s="140"/>
      <c r="E9" s="6"/>
      <c r="F9" s="133" t="s">
        <v>12</v>
      </c>
      <c r="G9" s="123">
        <v>9.188956958829439E-2</v>
      </c>
      <c r="H9" s="117"/>
      <c r="I9" s="17"/>
      <c r="K9" s="29"/>
      <c r="L9" s="17"/>
    </row>
    <row r="10" spans="2:12" ht="10.5" customHeight="1">
      <c r="B10" s="134" t="s">
        <v>13</v>
      </c>
      <c r="C10" s="120">
        <v>1.7664614223370063E-3</v>
      </c>
      <c r="D10" s="140"/>
      <c r="E10" s="6"/>
      <c r="F10" s="133" t="s">
        <v>14</v>
      </c>
      <c r="G10" s="123">
        <v>5.0559833663170579E-2</v>
      </c>
      <c r="H10" s="117"/>
      <c r="I10" s="17"/>
      <c r="K10" s="29"/>
      <c r="L10" s="17"/>
    </row>
    <row r="11" spans="2:12" ht="10.5" customHeight="1">
      <c r="B11" s="134" t="s">
        <v>11</v>
      </c>
      <c r="C11" s="120">
        <v>0</v>
      </c>
      <c r="D11" s="140"/>
      <c r="E11" s="6"/>
      <c r="F11" s="133" t="s">
        <v>10</v>
      </c>
      <c r="G11" s="123">
        <v>3.2022418085444503E-2</v>
      </c>
      <c r="I11" s="17"/>
      <c r="K11" s="29"/>
      <c r="L11" s="17"/>
    </row>
    <row r="12" spans="2:12" ht="10.5" customHeight="1">
      <c r="B12" s="8"/>
      <c r="C12" s="11"/>
      <c r="D12" s="13"/>
      <c r="E12" s="14"/>
      <c r="F12" s="133" t="s">
        <v>15</v>
      </c>
      <c r="G12" s="123">
        <v>1.0383167822612069E-2</v>
      </c>
      <c r="I12" s="17"/>
      <c r="J12" s="142"/>
      <c r="K12" s="29"/>
      <c r="L12" s="17"/>
    </row>
    <row r="13" spans="2:12" ht="10.5" customHeight="1">
      <c r="B13" s="8"/>
      <c r="D13" s="6"/>
      <c r="E13" s="14"/>
      <c r="G13" s="3"/>
      <c r="I13" s="143"/>
      <c r="J13" s="142"/>
      <c r="K13" s="29"/>
      <c r="L13" s="17"/>
    </row>
    <row r="14" spans="2:12" ht="10.5" customHeight="1">
      <c r="B14" s="15" t="s">
        <v>16</v>
      </c>
      <c r="C14" s="5" t="s">
        <v>1</v>
      </c>
      <c r="D14" s="16"/>
      <c r="E14" s="14"/>
      <c r="F14" s="10"/>
      <c r="G14" s="3"/>
      <c r="H14" s="17"/>
      <c r="K14" s="29"/>
      <c r="L14" s="17"/>
    </row>
    <row r="15" spans="2:12" ht="10.5" customHeight="1">
      <c r="B15" s="134" t="s">
        <v>17</v>
      </c>
      <c r="C15" s="119">
        <v>0.83111695605732472</v>
      </c>
      <c r="D15" s="16"/>
      <c r="E15" s="14"/>
      <c r="F15" s="4" t="s">
        <v>18</v>
      </c>
      <c r="G15" s="7" t="s">
        <v>1</v>
      </c>
      <c r="I15" s="18"/>
      <c r="L15" s="17"/>
    </row>
    <row r="16" spans="2:12" ht="10.5" customHeight="1">
      <c r="B16" s="134" t="s">
        <v>5</v>
      </c>
      <c r="C16" s="120">
        <v>0.12304756418003884</v>
      </c>
      <c r="D16" s="16"/>
      <c r="E16" s="14"/>
      <c r="F16" s="133" t="s">
        <v>4</v>
      </c>
      <c r="G16" s="122">
        <v>0.39893821498197307</v>
      </c>
      <c r="H16" s="19"/>
      <c r="I16" s="17"/>
    </row>
    <row r="17" spans="2:13" ht="10.5" customHeight="1">
      <c r="B17" s="134" t="s">
        <v>7</v>
      </c>
      <c r="C17" s="120">
        <v>3.2286843771113266E-2</v>
      </c>
      <c r="D17" s="20"/>
      <c r="F17" s="133" t="s">
        <v>6</v>
      </c>
      <c r="G17" s="122">
        <v>0.25480213644577238</v>
      </c>
      <c r="I17" s="17"/>
    </row>
    <row r="18" spans="2:13" ht="10.5" customHeight="1">
      <c r="B18" s="134" t="s">
        <v>19</v>
      </c>
      <c r="C18" s="120">
        <v>1.1782174569186061E-2</v>
      </c>
      <c r="D18" s="20"/>
      <c r="F18" s="133" t="s">
        <v>8</v>
      </c>
      <c r="G18" s="122">
        <v>0.1614046594127331</v>
      </c>
      <c r="I18" s="17"/>
      <c r="J18" s="17"/>
    </row>
    <row r="19" spans="2:13" ht="10.5" customHeight="1">
      <c r="B19" s="134" t="s">
        <v>13</v>
      </c>
      <c r="C19" s="120">
        <v>1.7664614223370063E-3</v>
      </c>
      <c r="D19" s="20"/>
      <c r="F19" s="131" t="s">
        <v>12</v>
      </c>
      <c r="G19" s="123">
        <v>9.188956958829439E-2</v>
      </c>
      <c r="I19" s="17"/>
    </row>
    <row r="20" spans="2:13" ht="10.5" customHeight="1">
      <c r="B20" s="134" t="s">
        <v>11</v>
      </c>
      <c r="C20" s="120">
        <v>0</v>
      </c>
      <c r="D20" s="20"/>
      <c r="F20" s="131" t="s">
        <v>14</v>
      </c>
      <c r="G20" s="123">
        <v>5.0559833663170579E-2</v>
      </c>
      <c r="I20" s="17"/>
    </row>
    <row r="21" spans="2:13" ht="10.5" customHeight="1">
      <c r="B21" s="8"/>
      <c r="C21" s="11"/>
      <c r="F21" s="131" t="s">
        <v>10</v>
      </c>
      <c r="G21" s="123">
        <v>3.2022418085444503E-2</v>
      </c>
      <c r="I21" s="17"/>
    </row>
    <row r="22" spans="2:13" ht="10.5" customHeight="1">
      <c r="B22" s="8"/>
      <c r="F22" s="131" t="s">
        <v>15</v>
      </c>
      <c r="G22" s="123">
        <v>1.0383167822612069E-2</v>
      </c>
      <c r="I22" s="17"/>
    </row>
    <row r="23" spans="2:13" ht="10.5" customHeight="1">
      <c r="B23" s="8"/>
      <c r="G23" s="121"/>
    </row>
    <row r="24" spans="2:13" ht="10.5" customHeight="1">
      <c r="B24" s="8"/>
      <c r="F24" s="21"/>
      <c r="G24" s="22"/>
    </row>
    <row r="25" spans="2:13" ht="10.5" customHeight="1">
      <c r="B25" s="15" t="s">
        <v>20</v>
      </c>
      <c r="C25" s="23" t="s">
        <v>106</v>
      </c>
      <c r="D25" s="23" t="s">
        <v>21</v>
      </c>
      <c r="E25" s="24"/>
      <c r="F25" s="4" t="s">
        <v>22</v>
      </c>
      <c r="G25" s="25" t="s">
        <v>23</v>
      </c>
    </row>
    <row r="26" spans="2:13" ht="10.5" customHeight="1">
      <c r="B26" s="8" t="s">
        <v>24</v>
      </c>
      <c r="C26" s="125">
        <v>2056957.4493599308</v>
      </c>
      <c r="D26" s="27">
        <v>0.10346911620435942</v>
      </c>
      <c r="E26" s="28" t="s">
        <v>25</v>
      </c>
      <c r="F26" s="131" t="s">
        <v>26</v>
      </c>
      <c r="G26" s="123">
        <v>0.11877850206750112</v>
      </c>
      <c r="H26" s="29"/>
      <c r="I26" s="17"/>
      <c r="J26" s="117"/>
    </row>
    <row r="27" spans="2:13" ht="10.5" customHeight="1">
      <c r="B27" s="8" t="s">
        <v>27</v>
      </c>
      <c r="C27" s="125">
        <v>269644</v>
      </c>
      <c r="D27" s="27">
        <v>0.1500581776428182</v>
      </c>
      <c r="E27" s="30"/>
      <c r="F27" s="131" t="s">
        <v>28</v>
      </c>
      <c r="G27" s="123">
        <v>0.62854435382019225</v>
      </c>
      <c r="H27" s="115"/>
      <c r="I27" s="17"/>
      <c r="J27" s="117"/>
    </row>
    <row r="28" spans="2:13" ht="10.5" customHeight="1">
      <c r="B28" s="8" t="s">
        <v>29</v>
      </c>
      <c r="C28" s="125">
        <v>426189.96856224799</v>
      </c>
      <c r="D28" s="27">
        <v>5.3240897579708624E-2</v>
      </c>
      <c r="E28" s="31" t="s">
        <v>30</v>
      </c>
      <c r="F28" s="131" t="s">
        <v>31</v>
      </c>
      <c r="G28" s="123">
        <v>0.25267714411230663</v>
      </c>
      <c r="H28" s="17"/>
      <c r="I28" s="17"/>
      <c r="J28" s="117"/>
    </row>
    <row r="29" spans="2:13" ht="10.5" customHeight="1">
      <c r="B29" s="8" t="s">
        <v>32</v>
      </c>
      <c r="C29" s="125">
        <v>251179.43079071099</v>
      </c>
      <c r="D29" s="27">
        <v>9.1969337669756956E-2</v>
      </c>
      <c r="E29" s="14"/>
      <c r="F29" s="132" t="s">
        <v>33</v>
      </c>
      <c r="G29" s="124">
        <v>2.8539219675952303</v>
      </c>
      <c r="H29" s="17"/>
      <c r="I29" s="17"/>
      <c r="J29" s="117"/>
    </row>
    <row r="30" spans="2:13" ht="10.5" customHeight="1">
      <c r="B30" s="8" t="s">
        <v>34</v>
      </c>
      <c r="C30" s="125">
        <v>100747.24734356601</v>
      </c>
      <c r="D30" s="126">
        <v>8.8435766601562271E-2</v>
      </c>
      <c r="E30" s="34"/>
      <c r="G30" s="22"/>
      <c r="H30" s="29"/>
      <c r="I30" s="117"/>
      <c r="J30" s="117"/>
      <c r="K30" s="27"/>
      <c r="L30" s="117"/>
      <c r="M30" s="128"/>
    </row>
    <row r="31" spans="2:13" ht="10.5" customHeight="1">
      <c r="B31" s="8" t="s">
        <v>35</v>
      </c>
      <c r="C31" s="125">
        <v>0</v>
      </c>
      <c r="D31" s="126">
        <v>0</v>
      </c>
      <c r="E31" s="14"/>
      <c r="G31" s="22"/>
      <c r="H31" s="29"/>
      <c r="I31" s="117"/>
      <c r="J31" s="117"/>
      <c r="K31" s="27"/>
      <c r="L31" s="117"/>
      <c r="M31" s="128"/>
    </row>
    <row r="32" spans="2:13" ht="11.25" customHeight="1">
      <c r="B32" s="8" t="s">
        <v>36</v>
      </c>
      <c r="C32" s="125">
        <v>15662.702320104499</v>
      </c>
      <c r="D32" s="27">
        <v>9.1384714154175331E-2</v>
      </c>
      <c r="E32" s="35"/>
      <c r="G32" s="22"/>
      <c r="H32" s="116"/>
      <c r="I32" s="117"/>
      <c r="J32" s="117"/>
      <c r="K32" s="27"/>
      <c r="L32" s="117"/>
      <c r="M32" s="128"/>
    </row>
    <row r="33" spans="2:13" ht="11.25" customHeight="1">
      <c r="B33" s="36" t="s">
        <v>37</v>
      </c>
      <c r="C33" s="146"/>
      <c r="D33" s="127">
        <v>9.9163022265292416E-2</v>
      </c>
      <c r="E33" s="39"/>
      <c r="F33" s="32"/>
      <c r="G33" s="22"/>
      <c r="I33" s="17"/>
      <c r="J33" s="141"/>
      <c r="K33" s="27"/>
      <c r="L33" s="117"/>
      <c r="M33" s="128"/>
    </row>
    <row r="34" spans="2:13" ht="11.25" customHeight="1">
      <c r="B34" s="40"/>
      <c r="C34" s="20"/>
      <c r="D34" s="20"/>
      <c r="E34" s="39"/>
      <c r="G34" s="22"/>
      <c r="I34" s="117"/>
      <c r="J34" s="125"/>
      <c r="K34" s="126"/>
      <c r="L34" s="117"/>
      <c r="M34" s="128"/>
    </row>
    <row r="35" spans="2:13" ht="11.25" customHeight="1">
      <c r="B35" s="40"/>
      <c r="E35" s="39"/>
      <c r="G35" s="22"/>
      <c r="H35" s="17"/>
      <c r="I35" s="129"/>
      <c r="J35" s="125"/>
      <c r="K35" s="126"/>
      <c r="L35" s="117"/>
      <c r="M35" s="128"/>
    </row>
    <row r="36" spans="2:13" ht="11.25" customHeight="1">
      <c r="B36" s="15" t="s">
        <v>38</v>
      </c>
      <c r="C36" s="41"/>
      <c r="D36" s="23" t="s">
        <v>107</v>
      </c>
      <c r="E36" s="39"/>
      <c r="G36" s="22"/>
      <c r="I36" s="129"/>
      <c r="J36" s="125"/>
      <c r="K36" s="27"/>
      <c r="L36" s="117"/>
      <c r="M36" s="128"/>
    </row>
    <row r="37" spans="2:13" ht="11.25" customHeight="1">
      <c r="B37" s="130" t="s">
        <v>39</v>
      </c>
      <c r="C37" s="20"/>
      <c r="D37" s="114">
        <v>3120380.7983765602</v>
      </c>
      <c r="E37" s="39"/>
      <c r="F37" s="145"/>
      <c r="G37" s="22"/>
      <c r="J37" s="17"/>
    </row>
    <row r="38" spans="2:13" ht="11.25" customHeight="1">
      <c r="B38" s="130" t="s">
        <v>40</v>
      </c>
      <c r="C38" s="43"/>
      <c r="D38" s="113">
        <v>3163994.8886323199</v>
      </c>
      <c r="F38" s="17"/>
      <c r="G38" s="22"/>
    </row>
    <row r="39" spans="2:13" ht="10.5" customHeight="1">
      <c r="B39" s="44" t="s">
        <v>41</v>
      </c>
      <c r="C39" s="45"/>
      <c r="D39" s="113">
        <v>2941161.6260611201</v>
      </c>
      <c r="E39" s="39"/>
      <c r="F39" s="17"/>
      <c r="G39" s="22"/>
      <c r="I39" s="17"/>
    </row>
    <row r="40" spans="2:13" ht="15">
      <c r="B40" s="46" t="s">
        <v>42</v>
      </c>
      <c r="C40" s="47"/>
      <c r="D40" s="47"/>
      <c r="E40" s="47"/>
      <c r="F40" s="21"/>
      <c r="G40" s="22"/>
    </row>
    <row r="41" spans="2:13" ht="11.25" customHeight="1">
      <c r="B41" s="147" t="s">
        <v>43</v>
      </c>
      <c r="C41" s="148"/>
      <c r="D41" s="148"/>
      <c r="E41" s="148"/>
      <c r="F41" s="148"/>
      <c r="G41" s="149"/>
    </row>
    <row r="42" spans="2:13" ht="11.25" customHeight="1">
      <c r="B42" s="147" t="s">
        <v>44</v>
      </c>
      <c r="C42" s="148"/>
      <c r="D42" s="148"/>
      <c r="E42" s="148"/>
      <c r="F42" s="148"/>
      <c r="G42" s="149"/>
    </row>
    <row r="43" spans="2:13" ht="11.25" customHeight="1">
      <c r="B43" s="159" t="s">
        <v>45</v>
      </c>
      <c r="C43" s="160"/>
      <c r="D43" s="160"/>
      <c r="E43" s="160"/>
      <c r="F43" s="160"/>
      <c r="G43" s="161"/>
    </row>
    <row r="44" spans="2:13" ht="11.25" customHeight="1">
      <c r="B44" s="147" t="s">
        <v>46</v>
      </c>
      <c r="C44" s="148"/>
      <c r="D44" s="148"/>
      <c r="E44" s="148"/>
      <c r="F44" s="148"/>
      <c r="G44" s="149"/>
    </row>
    <row r="45" spans="2:13" ht="11.25" customHeight="1">
      <c r="B45" s="147" t="s">
        <v>47</v>
      </c>
      <c r="C45" s="148"/>
      <c r="D45" s="148"/>
      <c r="E45" s="148"/>
      <c r="F45" s="148"/>
      <c r="G45" s="149"/>
    </row>
    <row r="46" spans="2:13" ht="11.25" customHeight="1">
      <c r="B46" s="147" t="s">
        <v>48</v>
      </c>
      <c r="C46" s="148"/>
      <c r="D46" s="148"/>
      <c r="E46" s="148"/>
      <c r="F46" s="148"/>
      <c r="G46" s="149"/>
    </row>
    <row r="47" spans="2:13" ht="24" customHeight="1" thickBot="1">
      <c r="B47" s="150" t="s">
        <v>49</v>
      </c>
      <c r="C47" s="151"/>
      <c r="D47" s="151"/>
      <c r="E47" s="151"/>
      <c r="F47" s="151"/>
      <c r="G47" s="152"/>
    </row>
    <row r="49" spans="4:4" ht="10.5" customHeight="1">
      <c r="D49" s="17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showGridLines="0" tabSelected="1" zoomScaleNormal="100" workbookViewId="0">
      <selection activeCell="G28" sqref="G28"/>
    </sheetView>
  </sheetViews>
  <sheetFormatPr baseColWidth="10" defaultRowHeight="10.5" customHeight="1"/>
  <cols>
    <col min="1" max="1" width="1.85546875" customWidth="1"/>
    <col min="2" max="2" width="25.28515625" customWidth="1"/>
    <col min="3" max="4" width="17.5703125" bestFit="1" customWidth="1"/>
    <col min="5" max="5" width="6.7109375" customWidth="1"/>
    <col min="6" max="6" width="25.42578125" customWidth="1"/>
    <col min="7" max="7" width="21.7109375" customWidth="1"/>
  </cols>
  <sheetData>
    <row r="1" spans="2:7" ht="9" customHeight="1" thickBot="1"/>
    <row r="2" spans="2:7" ht="10.5" customHeight="1">
      <c r="B2" s="153" t="s">
        <v>118</v>
      </c>
      <c r="C2" s="154"/>
      <c r="D2" s="154"/>
      <c r="E2" s="154"/>
      <c r="F2" s="154"/>
      <c r="G2" s="155"/>
    </row>
    <row r="3" spans="2:7" ht="10.5" customHeight="1" thickBot="1">
      <c r="B3" s="156"/>
      <c r="C3" s="157"/>
      <c r="D3" s="157"/>
      <c r="E3" s="157"/>
      <c r="F3" s="157"/>
      <c r="G3" s="158"/>
    </row>
    <row r="4" spans="2:7" ht="10.5" customHeight="1">
      <c r="B4" s="1"/>
      <c r="C4" s="2"/>
      <c r="D4" s="2"/>
      <c r="E4" s="2"/>
      <c r="F4" s="2"/>
      <c r="G4" s="48"/>
    </row>
    <row r="5" spans="2:7" ht="10.5" customHeight="1">
      <c r="B5" s="15" t="s">
        <v>50</v>
      </c>
      <c r="C5" s="49" t="s">
        <v>51</v>
      </c>
      <c r="D5" s="20"/>
      <c r="E5" s="50"/>
      <c r="F5" s="4" t="s">
        <v>52</v>
      </c>
      <c r="G5" s="51" t="s">
        <v>51</v>
      </c>
    </row>
    <row r="6" spans="2:7" ht="10.5" customHeight="1">
      <c r="B6" s="8" t="str">
        <f>+[4]Deuda!B6</f>
        <v>COP</v>
      </c>
      <c r="C6" s="9">
        <f>+Deuda!C6</f>
        <v>0.83111695605732472</v>
      </c>
      <c r="D6" s="20"/>
      <c r="E6" s="14"/>
      <c r="F6" s="10" t="str">
        <f>+[4]Deuda!F6</f>
        <v>IBR</v>
      </c>
      <c r="G6" s="3">
        <f>+Deuda!G6</f>
        <v>0.39893821498197307</v>
      </c>
    </row>
    <row r="7" spans="2:7" ht="10.5" customHeight="1">
      <c r="B7" s="8" t="str">
        <f>+[4]Deuda!B7</f>
        <v>CLP</v>
      </c>
      <c r="C7" s="9">
        <f>+Deuda!C7</f>
        <v>0.12304756418003884</v>
      </c>
      <c r="D7" s="20"/>
      <c r="E7" s="14"/>
      <c r="F7" s="10" t="str">
        <f>+[4]Deuda!F7</f>
        <v>DTF</v>
      </c>
      <c r="G7" s="3">
        <f>+Deuda!G7</f>
        <v>0.25480213644577238</v>
      </c>
    </row>
    <row r="8" spans="2:7" ht="10.5" customHeight="1">
      <c r="B8" s="8" t="str">
        <f>+[4]Deuda!B8</f>
        <v>PEN</v>
      </c>
      <c r="C8" s="9">
        <f>+Deuda!C8</f>
        <v>3.2286843771113266E-2</v>
      </c>
      <c r="D8" s="20"/>
      <c r="E8" s="14"/>
      <c r="F8" s="10" t="str">
        <f>+[4]Deuda!F8</f>
        <v>IPC</v>
      </c>
      <c r="G8" s="3">
        <f>+Deuda!G8</f>
        <v>0.1614046594127331</v>
      </c>
    </row>
    <row r="9" spans="2:7" ht="10.5" customHeight="1">
      <c r="B9" s="8" t="str">
        <f>+[4]Deuda!B9</f>
        <v>USD</v>
      </c>
      <c r="C9" s="9">
        <f>+Deuda!C9</f>
        <v>1.1782174569186061E-2</v>
      </c>
      <c r="D9" s="20"/>
      <c r="E9" s="14"/>
      <c r="F9" s="10" t="str">
        <f>+[4]Deuda!F10</f>
        <v>TAB Nominal</v>
      </c>
      <c r="G9" s="3">
        <f>+Deuda!G9</f>
        <v>9.188956958829439E-2</v>
      </c>
    </row>
    <row r="10" spans="2:7" ht="10.5" customHeight="1">
      <c r="B10" s="8" t="str">
        <f>+[4]Deuda!B10</f>
        <v>MXN</v>
      </c>
      <c r="C10" s="9">
        <f>+Deuda!C10</f>
        <v>1.7664614223370063E-3</v>
      </c>
      <c r="D10" s="20"/>
      <c r="E10" s="14"/>
      <c r="F10" s="10" t="str">
        <f>+[4]Deuda!F11</f>
        <v>Tasa Fija &gt; 1 Año</v>
      </c>
      <c r="G10" s="3">
        <f>+Deuda!G10</f>
        <v>5.0559833663170579E-2</v>
      </c>
    </row>
    <row r="11" spans="2:7" ht="10.5" customHeight="1">
      <c r="B11" s="8" t="str">
        <f>+[4]Deuda!B11</f>
        <v>VEF</v>
      </c>
      <c r="C11" s="9">
        <f>+Deuda!C11</f>
        <v>0</v>
      </c>
      <c r="D11" s="20"/>
      <c r="E11" s="14"/>
      <c r="F11" s="10" t="str">
        <f>+[4]Deuda!F9</f>
        <v xml:space="preserve">Tasa Fija &lt; 1 Año </v>
      </c>
      <c r="G11" s="3">
        <f>+Deuda!G11</f>
        <v>3.2022418085444503E-2</v>
      </c>
    </row>
    <row r="12" spans="2:7" ht="10.5" customHeight="1">
      <c r="B12" s="8"/>
      <c r="C12" s="20"/>
      <c r="D12" s="20"/>
      <c r="E12" s="14"/>
      <c r="F12" s="10" t="str">
        <f>+[4]Deuda!F12</f>
        <v xml:space="preserve">LIBOR </v>
      </c>
      <c r="G12" s="3">
        <f>+Deuda!G12</f>
        <v>1.0383167822612069E-2</v>
      </c>
    </row>
    <row r="13" spans="2:7" ht="10.5" customHeight="1">
      <c r="B13" s="8"/>
      <c r="D13" s="20"/>
      <c r="E13" s="14"/>
      <c r="G13" s="3"/>
    </row>
    <row r="14" spans="2:7" ht="10.5" customHeight="1">
      <c r="B14" s="15" t="s">
        <v>53</v>
      </c>
      <c r="C14" s="49" t="s">
        <v>51</v>
      </c>
      <c r="D14" s="20"/>
      <c r="E14" s="14"/>
      <c r="G14" s="52"/>
    </row>
    <row r="15" spans="2:7" ht="10.5" customHeight="1">
      <c r="B15" s="8" t="str">
        <f>+[4]Deuda!B15</f>
        <v xml:space="preserve">COP </v>
      </c>
      <c r="C15" s="9">
        <f>+Deuda!C15</f>
        <v>0.83111695605732472</v>
      </c>
      <c r="D15" s="16"/>
      <c r="E15" s="14"/>
      <c r="F15" s="4" t="s">
        <v>54</v>
      </c>
      <c r="G15" s="51" t="s">
        <v>51</v>
      </c>
    </row>
    <row r="16" spans="2:7" ht="10.5" customHeight="1">
      <c r="B16" s="8" t="str">
        <f>+[4]Deuda!B16</f>
        <v>CLP</v>
      </c>
      <c r="C16" s="9">
        <f>+Deuda!C16</f>
        <v>0.12304756418003884</v>
      </c>
      <c r="D16" s="16"/>
      <c r="E16" s="14"/>
      <c r="F16" s="10" t="str">
        <f>+[4]Deuda!F16</f>
        <v>IBR</v>
      </c>
      <c r="G16" s="12">
        <f>+Deuda!G16</f>
        <v>0.39893821498197307</v>
      </c>
    </row>
    <row r="17" spans="2:8" ht="10.5" customHeight="1">
      <c r="B17" s="8" t="str">
        <f>+[4]Deuda!B17</f>
        <v>PEN</v>
      </c>
      <c r="C17" s="9">
        <f>+Deuda!C17</f>
        <v>3.2286843771113266E-2</v>
      </c>
      <c r="D17" s="20"/>
      <c r="F17" s="10" t="str">
        <f>+[4]Deuda!F17</f>
        <v>DTF</v>
      </c>
      <c r="G17" s="12">
        <f>+Deuda!G17</f>
        <v>0.25480213644577238</v>
      </c>
    </row>
    <row r="18" spans="2:8" ht="10.5" customHeight="1">
      <c r="B18" s="8" t="str">
        <f>+[4]Deuda!B18</f>
        <v xml:space="preserve">USD </v>
      </c>
      <c r="C18" s="9">
        <f>+Deuda!C18</f>
        <v>1.1782174569186061E-2</v>
      </c>
      <c r="D18" s="20"/>
      <c r="F18" s="10" t="str">
        <f>+[4]Deuda!F18</f>
        <v>IPC</v>
      </c>
      <c r="G18" s="12">
        <f>+Deuda!G18</f>
        <v>0.1614046594127331</v>
      </c>
    </row>
    <row r="19" spans="2:8" ht="10.5" customHeight="1">
      <c r="B19" s="8" t="str">
        <f>+[4]Deuda!B19</f>
        <v>MXN</v>
      </c>
      <c r="C19" s="9">
        <f>+Deuda!C19</f>
        <v>1.7664614223370063E-3</v>
      </c>
      <c r="D19" s="20"/>
      <c r="F19" s="10" t="str">
        <f>+[4]Deuda!F20</f>
        <v>TAB Nominal</v>
      </c>
      <c r="G19" s="12">
        <f>+Deuda!G19</f>
        <v>9.188956958829439E-2</v>
      </c>
    </row>
    <row r="20" spans="2:8" ht="10.5" customHeight="1">
      <c r="B20" s="8" t="str">
        <f>+[4]Deuda!B20</f>
        <v>VEF</v>
      </c>
      <c r="C20" s="9">
        <f>+Deuda!C20</f>
        <v>0</v>
      </c>
      <c r="D20" s="20"/>
      <c r="F20" s="10" t="str">
        <f>+[4]Deuda!F21</f>
        <v>Tasa Fija &gt; 1 Año</v>
      </c>
      <c r="G20" s="12">
        <f>+Deuda!G20</f>
        <v>5.0559833663170579E-2</v>
      </c>
    </row>
    <row r="21" spans="2:8" ht="10.5" customHeight="1">
      <c r="B21" s="8"/>
      <c r="F21" s="10" t="str">
        <f>+[4]Deuda!F19</f>
        <v xml:space="preserve">Tasa Fija &lt; 1 Año </v>
      </c>
      <c r="G21" s="12">
        <f>+Deuda!G21</f>
        <v>3.2022418085444503E-2</v>
      </c>
    </row>
    <row r="22" spans="2:8" ht="10.5" customHeight="1">
      <c r="B22" s="8"/>
      <c r="F22" s="10" t="str">
        <f>+[4]Deuda!F22</f>
        <v xml:space="preserve">LIBOR </v>
      </c>
      <c r="G22" s="12">
        <f>+Deuda!G22</f>
        <v>1.0383167822612069E-2</v>
      </c>
    </row>
    <row r="23" spans="2:8" ht="10.5" customHeight="1">
      <c r="B23" s="8"/>
      <c r="G23" s="3"/>
    </row>
    <row r="24" spans="2:8" ht="10.5" customHeight="1">
      <c r="B24" s="8"/>
      <c r="G24" s="12"/>
    </row>
    <row r="25" spans="2:8" ht="10.5" customHeight="1">
      <c r="B25" s="15" t="s">
        <v>55</v>
      </c>
      <c r="C25" s="5" t="s">
        <v>108</v>
      </c>
      <c r="D25" s="49" t="s">
        <v>56</v>
      </c>
      <c r="E25" s="24"/>
      <c r="F25" s="4" t="s">
        <v>57</v>
      </c>
      <c r="G25" s="4" t="s">
        <v>58</v>
      </c>
    </row>
    <row r="26" spans="2:8" ht="10.5" customHeight="1">
      <c r="B26" s="8" t="s">
        <v>24</v>
      </c>
      <c r="C26" s="26">
        <f>+Deuda!C26</f>
        <v>2056957.4493599308</v>
      </c>
      <c r="D26" s="27">
        <f>+Deuda!D26</f>
        <v>0.10346911620435942</v>
      </c>
      <c r="E26" s="28" t="s">
        <v>25</v>
      </c>
      <c r="F26" s="53" t="s">
        <v>59</v>
      </c>
      <c r="G26" s="12">
        <f>+Deuda!G26</f>
        <v>0.11877850206750112</v>
      </c>
      <c r="H26" s="13"/>
    </row>
    <row r="27" spans="2:8" ht="10.5" customHeight="1">
      <c r="B27" s="8" t="s">
        <v>60</v>
      </c>
      <c r="C27" s="26">
        <f>+Deuda!C27</f>
        <v>269644</v>
      </c>
      <c r="D27" s="27">
        <f>+Deuda!D27</f>
        <v>0.1500581776428182</v>
      </c>
      <c r="E27" s="30"/>
      <c r="F27" s="53" t="s">
        <v>61</v>
      </c>
      <c r="G27" s="12">
        <f>+Deuda!G27</f>
        <v>0.62854435382019225</v>
      </c>
      <c r="H27" s="13"/>
    </row>
    <row r="28" spans="2:8" ht="10.5" customHeight="1">
      <c r="B28" s="8" t="s">
        <v>62</v>
      </c>
      <c r="C28" s="26">
        <f>+Deuda!C28</f>
        <v>426189.96856224799</v>
      </c>
      <c r="D28" s="27">
        <f>+Deuda!D28</f>
        <v>5.3240897579708624E-2</v>
      </c>
      <c r="E28" s="34" t="s">
        <v>30</v>
      </c>
      <c r="F28" s="53" t="s">
        <v>63</v>
      </c>
      <c r="G28" s="12">
        <f>+Deuda!G28</f>
        <v>0.25267714411230663</v>
      </c>
      <c r="H28" s="6"/>
    </row>
    <row r="29" spans="2:8" ht="10.5" customHeight="1">
      <c r="B29" s="8" t="s">
        <v>64</v>
      </c>
      <c r="C29" s="26">
        <f>+Deuda!C29</f>
        <v>251179.43079071099</v>
      </c>
      <c r="D29" s="27">
        <f>+Deuda!D29</f>
        <v>9.1969337669756956E-2</v>
      </c>
      <c r="F29" s="54" t="s">
        <v>65</v>
      </c>
      <c r="G29" s="33">
        <f>+Deuda!G29</f>
        <v>2.8539219675952303</v>
      </c>
      <c r="H29" s="16"/>
    </row>
    <row r="30" spans="2:8" ht="10.5" customHeight="1">
      <c r="B30" s="8" t="s">
        <v>66</v>
      </c>
      <c r="C30" s="26">
        <f>+Deuda!C30</f>
        <v>100747.24734356601</v>
      </c>
      <c r="D30" s="27">
        <f>+Deuda!D30</f>
        <v>8.8435766601562271E-2</v>
      </c>
      <c r="E30" s="14"/>
      <c r="G30" s="12"/>
    </row>
    <row r="31" spans="2:8" ht="11.25" customHeight="1">
      <c r="B31" s="8" t="s">
        <v>67</v>
      </c>
      <c r="C31" s="26">
        <f>+Deuda!C31</f>
        <v>0</v>
      </c>
      <c r="D31" s="27">
        <f>+Deuda!D31</f>
        <v>0</v>
      </c>
      <c r="E31" s="14"/>
      <c r="G31" s="12"/>
    </row>
    <row r="32" spans="2:8" ht="11.25" customHeight="1">
      <c r="B32" s="8" t="s">
        <v>36</v>
      </c>
      <c r="C32" s="26">
        <f>+Deuda!C32</f>
        <v>15662.702320104499</v>
      </c>
      <c r="D32" s="27">
        <f>+Deuda!D32</f>
        <v>9.1384714154175331E-2</v>
      </c>
      <c r="E32" s="14"/>
      <c r="G32" s="12"/>
    </row>
    <row r="33" spans="2:7" ht="11.25" customHeight="1">
      <c r="B33" s="36" t="s">
        <v>37</v>
      </c>
      <c r="C33" s="37"/>
      <c r="D33" s="38">
        <f>+Deuda!D33</f>
        <v>9.9163022265292416E-2</v>
      </c>
      <c r="G33" s="12"/>
    </row>
    <row r="34" spans="2:7" ht="11.25" customHeight="1">
      <c r="B34" s="55"/>
      <c r="C34" s="37"/>
      <c r="D34" s="56"/>
      <c r="G34" s="12"/>
    </row>
    <row r="35" spans="2:7" ht="11.25" customHeight="1">
      <c r="B35" s="40"/>
      <c r="C35" s="20"/>
      <c r="D35" s="20"/>
      <c r="G35" s="12"/>
    </row>
    <row r="36" spans="2:7" ht="11.25" customHeight="1">
      <c r="B36" s="15" t="s">
        <v>68</v>
      </c>
      <c r="C36" s="41"/>
      <c r="D36" s="5" t="s">
        <v>108</v>
      </c>
      <c r="G36" s="12"/>
    </row>
    <row r="37" spans="2:7" ht="11.25" customHeight="1">
      <c r="B37" s="42" t="s">
        <v>69</v>
      </c>
      <c r="C37" s="20"/>
      <c r="D37" s="57">
        <f>+Deuda!D37</f>
        <v>3120380.7983765602</v>
      </c>
      <c r="G37" s="12"/>
    </row>
    <row r="38" spans="2:7" ht="11.25" customHeight="1">
      <c r="B38" s="42" t="s">
        <v>70</v>
      </c>
      <c r="C38" s="43"/>
      <c r="D38" s="57">
        <f>+Deuda!D38</f>
        <v>3163994.8886323199</v>
      </c>
      <c r="E38" s="39"/>
      <c r="G38" s="12"/>
    </row>
    <row r="39" spans="2:7" ht="11.25" customHeight="1">
      <c r="B39" s="44" t="s">
        <v>71</v>
      </c>
      <c r="C39" s="45"/>
      <c r="D39" s="57">
        <f>+Deuda!D39</f>
        <v>2941161.6260611201</v>
      </c>
      <c r="E39" s="39"/>
      <c r="G39" s="12"/>
    </row>
    <row r="40" spans="2:7" ht="19.5" customHeight="1">
      <c r="B40" s="46" t="s">
        <v>42</v>
      </c>
      <c r="C40" s="47"/>
      <c r="D40" s="47"/>
      <c r="E40" s="47"/>
      <c r="G40" s="12"/>
    </row>
    <row r="41" spans="2:7" ht="11.25" customHeight="1">
      <c r="B41" s="147" t="s">
        <v>72</v>
      </c>
      <c r="C41" s="148"/>
      <c r="D41" s="148"/>
      <c r="E41" s="148"/>
      <c r="F41" s="148"/>
      <c r="G41" s="149"/>
    </row>
    <row r="42" spans="2:7" ht="11.25" customHeight="1">
      <c r="B42" s="147" t="s">
        <v>73</v>
      </c>
      <c r="C42" s="148"/>
      <c r="D42" s="148"/>
      <c r="E42" s="148"/>
      <c r="F42" s="148"/>
      <c r="G42" s="149"/>
    </row>
    <row r="43" spans="2:7" ht="11.25" customHeight="1">
      <c r="B43" s="159" t="s">
        <v>74</v>
      </c>
      <c r="C43" s="160"/>
      <c r="D43" s="160"/>
      <c r="E43" s="160"/>
      <c r="F43" s="160"/>
      <c r="G43" s="161"/>
    </row>
    <row r="44" spans="2:7" ht="11.25" customHeight="1">
      <c r="B44" s="147" t="s">
        <v>75</v>
      </c>
      <c r="C44" s="148"/>
      <c r="D44" s="148"/>
      <c r="E44" s="148"/>
      <c r="F44" s="148"/>
      <c r="G44" s="149"/>
    </row>
    <row r="45" spans="2:7" ht="11.25" customHeight="1">
      <c r="B45" s="162" t="s">
        <v>76</v>
      </c>
      <c r="C45" s="163"/>
      <c r="D45" s="163"/>
      <c r="E45" s="163"/>
      <c r="F45" s="163"/>
      <c r="G45" s="164"/>
    </row>
    <row r="46" spans="2:7" ht="11.25" customHeight="1">
      <c r="B46" s="147" t="s">
        <v>77</v>
      </c>
      <c r="C46" s="148"/>
      <c r="D46" s="148"/>
      <c r="E46" s="148"/>
      <c r="F46" s="148"/>
      <c r="G46" s="149"/>
    </row>
    <row r="47" spans="2:7" ht="10.5" customHeight="1" thickBot="1">
      <c r="B47" s="150" t="s">
        <v>78</v>
      </c>
      <c r="C47" s="151"/>
      <c r="D47" s="151"/>
      <c r="E47" s="151"/>
      <c r="F47" s="151"/>
      <c r="G47" s="152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5"/>
  <sheetViews>
    <sheetView showGridLines="0" zoomScale="80" zoomScaleNormal="80" workbookViewId="0">
      <pane xSplit="1" ySplit="2" topLeftCell="DJ3" activePane="bottomRight" state="frozen"/>
      <selection sqref="A1:XFD1"/>
      <selection pane="topRight" sqref="A1:XFD1"/>
      <selection pane="bottomLeft" sqref="A1:XFD1"/>
      <selection pane="bottomRight" activeCell="DS13" sqref="DS13"/>
    </sheetView>
  </sheetViews>
  <sheetFormatPr baseColWidth="10" defaultColWidth="11.42578125" defaultRowHeight="12.75"/>
  <cols>
    <col min="1" max="1" width="43.85546875" style="58" customWidth="1"/>
    <col min="2" max="2" width="22.5703125" style="58" bestFit="1" customWidth="1"/>
    <col min="3" max="3" width="29.85546875" style="58" bestFit="1" customWidth="1"/>
    <col min="4" max="4" width="12.7109375" style="58" bestFit="1" customWidth="1"/>
    <col min="5" max="12" width="15" style="58" bestFit="1" customWidth="1"/>
    <col min="13" max="13" width="12.85546875" style="58" bestFit="1" customWidth="1"/>
    <col min="14" max="14" width="12.7109375" style="58" bestFit="1" customWidth="1"/>
    <col min="15" max="23" width="15" style="58" bestFit="1" customWidth="1"/>
    <col min="24" max="25" width="12.7109375" style="58" bestFit="1" customWidth="1"/>
    <col min="26" max="34" width="15" style="58" bestFit="1" customWidth="1"/>
    <col min="35" max="35" width="13.42578125" style="58" bestFit="1" customWidth="1"/>
    <col min="36" max="45" width="15" style="58" bestFit="1" customWidth="1"/>
    <col min="46" max="47" width="12.7109375" style="58" bestFit="1" customWidth="1"/>
    <col min="48" max="57" width="15" style="58" bestFit="1" customWidth="1"/>
    <col min="58" max="58" width="13.42578125" style="58" bestFit="1" customWidth="1"/>
    <col min="59" max="69" width="15" style="58" bestFit="1" customWidth="1"/>
    <col min="70" max="70" width="12.85546875" style="58" bestFit="1" customWidth="1"/>
    <col min="71" max="71" width="14.85546875" style="58" bestFit="1" customWidth="1"/>
    <col min="72" max="73" width="14.85546875" style="58" customWidth="1"/>
    <col min="74" max="74" width="14.85546875" style="58" bestFit="1" customWidth="1"/>
    <col min="75" max="76" width="13.42578125" style="58" bestFit="1" customWidth="1"/>
    <col min="77" max="77" width="14.85546875" style="58" bestFit="1" customWidth="1"/>
    <col min="78" max="86" width="13.42578125" style="58" bestFit="1" customWidth="1"/>
    <col min="87" max="87" width="13.42578125" style="58" customWidth="1"/>
    <col min="88" max="89" width="14.140625" style="58" customWidth="1"/>
    <col min="90" max="95" width="13.42578125" style="58" bestFit="1" customWidth="1"/>
    <col min="96" max="96" width="13.7109375" style="58" customWidth="1"/>
    <col min="97" max="110" width="13.85546875" style="58" customWidth="1"/>
    <col min="111" max="117" width="13.5703125" style="58" customWidth="1"/>
    <col min="118" max="118" width="16" style="58" bestFit="1" customWidth="1"/>
    <col min="119" max="121" width="15.7109375" style="58" customWidth="1"/>
    <col min="122" max="123" width="16" style="58" customWidth="1"/>
    <col min="124" max="124" width="35.7109375" style="58" bestFit="1" customWidth="1"/>
    <col min="125" max="16384" width="11.42578125" style="58"/>
  </cols>
  <sheetData>
    <row r="1" spans="1:124" ht="13.5" thickBot="1"/>
    <row r="2" spans="1:124" ht="15.75" thickBot="1">
      <c r="A2" s="59"/>
      <c r="B2" s="60">
        <v>38687</v>
      </c>
      <c r="C2" s="61">
        <v>38777</v>
      </c>
      <c r="D2" s="61">
        <v>38808</v>
      </c>
      <c r="E2" s="61">
        <v>38838</v>
      </c>
      <c r="F2" s="61">
        <v>38869</v>
      </c>
      <c r="G2" s="61">
        <v>38899</v>
      </c>
      <c r="H2" s="61">
        <v>38930</v>
      </c>
      <c r="I2" s="61">
        <v>38961</v>
      </c>
      <c r="J2" s="61">
        <v>38991</v>
      </c>
      <c r="K2" s="61">
        <v>39022</v>
      </c>
      <c r="L2" s="61">
        <v>39052</v>
      </c>
      <c r="M2" s="61">
        <v>39114</v>
      </c>
      <c r="N2" s="61">
        <v>39142</v>
      </c>
      <c r="O2" s="61">
        <v>39173</v>
      </c>
      <c r="P2" s="61">
        <v>39203</v>
      </c>
      <c r="Q2" s="61">
        <v>39234</v>
      </c>
      <c r="R2" s="61">
        <v>39264</v>
      </c>
      <c r="S2" s="61">
        <v>39295</v>
      </c>
      <c r="T2" s="61">
        <v>39326</v>
      </c>
      <c r="U2" s="61">
        <v>39356</v>
      </c>
      <c r="V2" s="61">
        <v>39387</v>
      </c>
      <c r="W2" s="61">
        <v>39417</v>
      </c>
      <c r="X2" s="61">
        <v>39479</v>
      </c>
      <c r="Y2" s="61">
        <v>39508</v>
      </c>
      <c r="Z2" s="61">
        <v>39539</v>
      </c>
      <c r="AA2" s="61">
        <v>39569</v>
      </c>
      <c r="AB2" s="61">
        <v>39600</v>
      </c>
      <c r="AC2" s="61">
        <v>39630</v>
      </c>
      <c r="AD2" s="61">
        <v>39661</v>
      </c>
      <c r="AE2" s="61">
        <v>39692</v>
      </c>
      <c r="AF2" s="61">
        <v>39722</v>
      </c>
      <c r="AG2" s="61">
        <v>39753</v>
      </c>
      <c r="AH2" s="61">
        <v>39783</v>
      </c>
      <c r="AI2" s="61">
        <v>39845</v>
      </c>
      <c r="AJ2" s="61">
        <v>39873</v>
      </c>
      <c r="AK2" s="61">
        <v>39904</v>
      </c>
      <c r="AL2" s="61">
        <v>39934</v>
      </c>
      <c r="AM2" s="61">
        <v>39965</v>
      </c>
      <c r="AN2" s="61">
        <v>39995</v>
      </c>
      <c r="AO2" s="61">
        <v>40026</v>
      </c>
      <c r="AP2" s="61">
        <v>40057</v>
      </c>
      <c r="AQ2" s="61">
        <v>40087</v>
      </c>
      <c r="AR2" s="61">
        <v>40118</v>
      </c>
      <c r="AS2" s="61">
        <v>40148</v>
      </c>
      <c r="AT2" s="61">
        <v>40179</v>
      </c>
      <c r="AU2" s="61">
        <v>40210</v>
      </c>
      <c r="AV2" s="61">
        <v>40238</v>
      </c>
      <c r="AW2" s="61">
        <v>40269</v>
      </c>
      <c r="AX2" s="61">
        <v>40299</v>
      </c>
      <c r="AY2" s="61">
        <v>40330</v>
      </c>
      <c r="AZ2" s="61">
        <v>40360</v>
      </c>
      <c r="BA2" s="61">
        <v>40391</v>
      </c>
      <c r="BB2" s="61">
        <v>40422</v>
      </c>
      <c r="BC2" s="61">
        <v>40452</v>
      </c>
      <c r="BD2" s="61">
        <v>40483</v>
      </c>
      <c r="BE2" s="61">
        <v>40513</v>
      </c>
      <c r="BF2" s="61">
        <v>40544</v>
      </c>
      <c r="BG2" s="61">
        <v>40575</v>
      </c>
      <c r="BH2" s="61">
        <v>40603</v>
      </c>
      <c r="BI2" s="61">
        <v>40634</v>
      </c>
      <c r="BJ2" s="61">
        <v>40664</v>
      </c>
      <c r="BK2" s="61">
        <v>40695</v>
      </c>
      <c r="BL2" s="61">
        <v>40725</v>
      </c>
      <c r="BM2" s="61">
        <v>40756</v>
      </c>
      <c r="BN2" s="61">
        <v>40787</v>
      </c>
      <c r="BO2" s="61">
        <v>40817</v>
      </c>
      <c r="BP2" s="62">
        <v>40848</v>
      </c>
      <c r="BQ2" s="62">
        <v>40878</v>
      </c>
      <c r="BR2" s="62">
        <v>40940</v>
      </c>
      <c r="BS2" s="62">
        <v>40969</v>
      </c>
      <c r="BT2" s="62">
        <v>41000</v>
      </c>
      <c r="BU2" s="62">
        <v>41030</v>
      </c>
      <c r="BV2" s="62">
        <v>41061</v>
      </c>
      <c r="BW2" s="62">
        <v>41091</v>
      </c>
      <c r="BX2" s="62">
        <v>41122</v>
      </c>
      <c r="BY2" s="62">
        <v>41153</v>
      </c>
      <c r="BZ2" s="62">
        <v>41183</v>
      </c>
      <c r="CA2" s="62">
        <v>41214</v>
      </c>
      <c r="CB2" s="62">
        <v>41244</v>
      </c>
      <c r="CC2" s="62">
        <v>41306</v>
      </c>
      <c r="CD2" s="62">
        <v>41334</v>
      </c>
      <c r="CE2" s="62">
        <v>41365</v>
      </c>
      <c r="CF2" s="62">
        <v>41395</v>
      </c>
      <c r="CG2" s="62">
        <v>41426</v>
      </c>
      <c r="CH2" s="62">
        <v>41456</v>
      </c>
      <c r="CI2" s="62">
        <v>41487</v>
      </c>
      <c r="CJ2" s="62">
        <v>41518</v>
      </c>
      <c r="CK2" s="62">
        <v>41548</v>
      </c>
      <c r="CL2" s="62">
        <v>41579</v>
      </c>
      <c r="CM2" s="62">
        <v>41609</v>
      </c>
      <c r="CN2" s="62">
        <v>41671</v>
      </c>
      <c r="CO2" s="62">
        <v>41699</v>
      </c>
      <c r="CP2" s="62">
        <v>41730</v>
      </c>
      <c r="CQ2" s="62">
        <v>41760</v>
      </c>
      <c r="CR2" s="62">
        <v>41791</v>
      </c>
      <c r="CS2" s="62">
        <v>41821</v>
      </c>
      <c r="CT2" s="62">
        <v>41852</v>
      </c>
      <c r="CU2" s="62">
        <v>41883</v>
      </c>
      <c r="CV2" s="62">
        <v>41913</v>
      </c>
      <c r="CW2" s="62">
        <v>41944</v>
      </c>
      <c r="CX2" s="62">
        <v>41974</v>
      </c>
      <c r="CY2" s="62">
        <v>42035</v>
      </c>
      <c r="CZ2" s="62">
        <v>42063</v>
      </c>
      <c r="DA2" s="62">
        <v>42094</v>
      </c>
      <c r="DB2" s="62">
        <v>42124</v>
      </c>
      <c r="DC2" s="62">
        <v>42155</v>
      </c>
      <c r="DD2" s="62">
        <v>42185</v>
      </c>
      <c r="DE2" s="62">
        <v>42216</v>
      </c>
      <c r="DF2" s="62">
        <v>42247</v>
      </c>
      <c r="DG2" s="62">
        <v>42277</v>
      </c>
      <c r="DH2" s="62">
        <v>42308</v>
      </c>
      <c r="DI2" s="62">
        <v>42338</v>
      </c>
      <c r="DJ2" s="62">
        <v>42369</v>
      </c>
      <c r="DK2" s="62">
        <v>42400</v>
      </c>
      <c r="DL2" s="62">
        <v>42429</v>
      </c>
      <c r="DM2" s="62">
        <v>42460</v>
      </c>
      <c r="DN2" s="62">
        <v>42490</v>
      </c>
      <c r="DO2" s="62">
        <v>42521</v>
      </c>
      <c r="DP2" s="62">
        <v>42551</v>
      </c>
      <c r="DQ2" s="62">
        <v>42582</v>
      </c>
      <c r="DR2" s="62">
        <v>42613</v>
      </c>
      <c r="DS2" s="62">
        <v>42643</v>
      </c>
    </row>
    <row r="3" spans="1:124" s="69" customFormat="1" ht="15">
      <c r="A3" s="63" t="s">
        <v>79</v>
      </c>
      <c r="B3" s="64">
        <v>121469</v>
      </c>
      <c r="C3" s="65">
        <v>168713</v>
      </c>
      <c r="D3" s="65">
        <v>190591</v>
      </c>
      <c r="E3" s="65">
        <v>199746</v>
      </c>
      <c r="F3" s="65">
        <v>173168</v>
      </c>
      <c r="G3" s="65">
        <v>155503</v>
      </c>
      <c r="H3" s="65">
        <v>151823</v>
      </c>
      <c r="I3" s="65">
        <v>137397</v>
      </c>
      <c r="J3" s="65">
        <v>155936</v>
      </c>
      <c r="K3" s="65">
        <v>127302</v>
      </c>
      <c r="L3" s="65">
        <v>147021</v>
      </c>
      <c r="M3" s="65">
        <v>151348</v>
      </c>
      <c r="N3" s="65">
        <v>162791</v>
      </c>
      <c r="O3" s="65">
        <v>204229</v>
      </c>
      <c r="P3" s="65">
        <v>147478</v>
      </c>
      <c r="Q3" s="65">
        <v>144117</v>
      </c>
      <c r="R3" s="65">
        <v>166116</v>
      </c>
      <c r="S3" s="65">
        <v>141305</v>
      </c>
      <c r="T3" s="65">
        <v>130538</v>
      </c>
      <c r="U3" s="65">
        <v>170818</v>
      </c>
      <c r="V3" s="65">
        <v>130936</v>
      </c>
      <c r="W3" s="65">
        <v>134659</v>
      </c>
      <c r="X3" s="65"/>
      <c r="Y3" s="66">
        <v>206388</v>
      </c>
      <c r="Z3" s="66">
        <v>196639</v>
      </c>
      <c r="AA3" s="66">
        <v>147757</v>
      </c>
      <c r="AB3" s="66">
        <v>153862</v>
      </c>
      <c r="AC3" s="66">
        <v>154237</v>
      </c>
      <c r="AD3" s="66">
        <v>216091</v>
      </c>
      <c r="AE3" s="66">
        <v>214086</v>
      </c>
      <c r="AF3" s="66">
        <v>226173</v>
      </c>
      <c r="AG3" s="66">
        <v>222648.83789879613</v>
      </c>
      <c r="AH3" s="66">
        <v>200036</v>
      </c>
      <c r="AI3" s="66">
        <v>416815.94551217579</v>
      </c>
      <c r="AJ3" s="66">
        <v>134698.60009142253</v>
      </c>
      <c r="AK3" s="66">
        <v>141950</v>
      </c>
      <c r="AL3" s="66">
        <v>104699</v>
      </c>
      <c r="AM3" s="66">
        <v>116344</v>
      </c>
      <c r="AN3" s="66">
        <v>110344</v>
      </c>
      <c r="AO3" s="66">
        <v>136791</v>
      </c>
      <c r="AP3" s="66">
        <v>135155</v>
      </c>
      <c r="AQ3" s="66">
        <v>159160</v>
      </c>
      <c r="AR3" s="66">
        <v>162206.32562523213</v>
      </c>
      <c r="AS3" s="66">
        <v>152572</v>
      </c>
      <c r="AT3" s="66"/>
      <c r="AU3" s="66">
        <v>196321.256387</v>
      </c>
      <c r="AV3" s="66">
        <v>150928</v>
      </c>
      <c r="AW3" s="66">
        <v>161239</v>
      </c>
      <c r="AX3" s="66">
        <v>140415</v>
      </c>
      <c r="AY3" s="66">
        <v>119283</v>
      </c>
      <c r="AZ3" s="66">
        <v>309736</v>
      </c>
      <c r="BA3" s="66">
        <v>287929</v>
      </c>
      <c r="BB3" s="66">
        <v>104390.23325695185</v>
      </c>
      <c r="BC3" s="66">
        <v>263481</v>
      </c>
      <c r="BD3" s="66">
        <v>366217</v>
      </c>
      <c r="BE3" s="66">
        <v>133388.97514991998</v>
      </c>
      <c r="BF3" s="66">
        <v>141549.59434022001</v>
      </c>
      <c r="BG3" s="66">
        <v>203152</v>
      </c>
      <c r="BH3" s="66">
        <v>142952.48622630999</v>
      </c>
      <c r="BI3" s="66">
        <v>286096.72412677994</v>
      </c>
      <c r="BJ3" s="66">
        <v>312995.33854612004</v>
      </c>
      <c r="BK3" s="66">
        <f>134429008787.53/1000000</f>
        <v>134429.00878753001</v>
      </c>
      <c r="BL3" s="66">
        <v>191009.11941571999</v>
      </c>
      <c r="BM3" s="66">
        <v>288766.52692372003</v>
      </c>
      <c r="BN3" s="66">
        <v>133693.26787393002</v>
      </c>
      <c r="BO3" s="66">
        <v>354433.94798663998</v>
      </c>
      <c r="BP3" s="66">
        <v>249092.21226304999</v>
      </c>
      <c r="BQ3" s="66">
        <v>193087.19353529002</v>
      </c>
      <c r="BR3" s="67">
        <v>186935.01383596001</v>
      </c>
      <c r="BS3" s="67">
        <v>177320.76871731004</v>
      </c>
      <c r="BT3" s="67">
        <v>238551.08957335999</v>
      </c>
      <c r="BU3" s="66">
        <v>268697</v>
      </c>
      <c r="BV3" s="66">
        <v>289562.87925303006</v>
      </c>
      <c r="BW3" s="66">
        <v>316496.73266556009</v>
      </c>
      <c r="BX3" s="66">
        <v>331533.68391821004</v>
      </c>
      <c r="BY3" s="66">
        <v>331810.34364622994</v>
      </c>
      <c r="BZ3" s="66">
        <v>432870.01166120003</v>
      </c>
      <c r="CA3" s="66">
        <v>346366.93710132997</v>
      </c>
      <c r="CB3" s="68">
        <v>291812.4471142299</v>
      </c>
      <c r="CC3" s="66">
        <v>261198.13163437002</v>
      </c>
      <c r="CD3" s="66">
        <v>268522.23207793001</v>
      </c>
      <c r="CE3" s="66">
        <v>340951.5802710799</v>
      </c>
      <c r="CF3" s="66">
        <v>300671.25804037001</v>
      </c>
      <c r="CG3" s="66">
        <v>313030.59821806999</v>
      </c>
      <c r="CH3" s="66">
        <v>307885.65668306005</v>
      </c>
      <c r="CI3" s="66">
        <v>439301.38743593008</v>
      </c>
      <c r="CJ3" s="66">
        <v>345434.54984025878</v>
      </c>
      <c r="CK3" s="66">
        <v>458057.36909423303</v>
      </c>
      <c r="CL3" s="66">
        <v>391126.09296456148</v>
      </c>
      <c r="CM3" s="66">
        <v>415477.76324112655</v>
      </c>
      <c r="CN3" s="66">
        <v>448816.22657200007</v>
      </c>
      <c r="CO3" s="66">
        <v>353986.57540203066</v>
      </c>
      <c r="CP3" s="66">
        <v>358710.31285353302</v>
      </c>
      <c r="CQ3" s="66">
        <v>295036.90316848102</v>
      </c>
      <c r="CR3" s="66">
        <v>224898.30669938601</v>
      </c>
      <c r="CS3" s="66">
        <v>236285.595258263</v>
      </c>
      <c r="CT3" s="66">
        <v>251879.02994712899</v>
      </c>
      <c r="CU3" s="66">
        <v>206874.68070209099</v>
      </c>
      <c r="CV3" s="66">
        <v>340529.90787931002</v>
      </c>
      <c r="CW3" s="66">
        <v>276707.86431333597</v>
      </c>
      <c r="CX3" s="66">
        <v>391863</v>
      </c>
      <c r="CY3" s="66">
        <v>319584.92121556</v>
      </c>
      <c r="CZ3" s="66">
        <v>228624.77574076</v>
      </c>
      <c r="DA3" s="66">
        <v>275986.28255105001</v>
      </c>
      <c r="DB3" s="66">
        <v>254128.38012148999</v>
      </c>
      <c r="DC3" s="66">
        <v>230099.40073806999</v>
      </c>
      <c r="DD3" s="66">
        <v>205543.24975660999</v>
      </c>
      <c r="DE3" s="66">
        <v>225992.14641407001</v>
      </c>
      <c r="DF3" s="66">
        <v>218780.34286790999</v>
      </c>
      <c r="DG3" s="66">
        <v>198575.46363444001</v>
      </c>
      <c r="DH3" s="66">
        <v>220648.90362013399</v>
      </c>
      <c r="DI3" s="66">
        <v>258286.07411068701</v>
      </c>
      <c r="DJ3" s="66">
        <v>286063.5916529902</v>
      </c>
      <c r="DK3" s="66">
        <v>271978.788491418</v>
      </c>
      <c r="DL3" s="66">
        <v>285088.03078489302</v>
      </c>
      <c r="DM3" s="66">
        <v>291760.68353432702</v>
      </c>
      <c r="DN3" s="118">
        <v>258529.97822371044</v>
      </c>
      <c r="DO3" s="118">
        <v>255153.21405771971</v>
      </c>
      <c r="DP3" s="118">
        <v>206642.57544178003</v>
      </c>
      <c r="DQ3" s="118">
        <v>252935.8585093501</v>
      </c>
      <c r="DR3" s="118">
        <v>267980.27642880986</v>
      </c>
      <c r="DS3" s="118">
        <f>+(Deuda!D38-Deuda!D39)</f>
        <v>222833.2625711998</v>
      </c>
      <c r="DT3" s="71"/>
    </row>
    <row r="4" spans="1:124" s="69" customFormat="1" ht="15">
      <c r="A4" s="70" t="s">
        <v>80</v>
      </c>
      <c r="B4" s="64">
        <v>41040</v>
      </c>
      <c r="C4" s="65">
        <v>420720</v>
      </c>
      <c r="D4" s="65">
        <v>424569</v>
      </c>
      <c r="E4" s="65">
        <v>524225</v>
      </c>
      <c r="F4" s="65">
        <v>804882</v>
      </c>
      <c r="G4" s="65">
        <v>756923</v>
      </c>
      <c r="H4" s="65">
        <v>736014</v>
      </c>
      <c r="I4" s="65">
        <v>729637</v>
      </c>
      <c r="J4" s="65">
        <v>720783</v>
      </c>
      <c r="K4" s="65">
        <v>714908</v>
      </c>
      <c r="L4" s="65">
        <v>705877</v>
      </c>
      <c r="M4" s="65">
        <v>777728</v>
      </c>
      <c r="N4" s="65">
        <v>793270</v>
      </c>
      <c r="O4" s="65">
        <v>789907</v>
      </c>
      <c r="P4" s="65">
        <v>714120</v>
      </c>
      <c r="Q4" s="65">
        <v>713125</v>
      </c>
      <c r="R4" s="65">
        <v>727236</v>
      </c>
      <c r="S4" s="65">
        <v>737381</v>
      </c>
      <c r="T4" s="65">
        <v>703403</v>
      </c>
      <c r="U4" s="65">
        <v>692502</v>
      </c>
      <c r="V4" s="65">
        <v>680109</v>
      </c>
      <c r="W4" s="66">
        <v>718503</v>
      </c>
      <c r="X4" s="66"/>
      <c r="Y4" s="66">
        <v>667919</v>
      </c>
      <c r="Z4" s="66">
        <v>693038</v>
      </c>
      <c r="AA4" s="66">
        <v>685734</v>
      </c>
      <c r="AB4" s="66">
        <v>686806</v>
      </c>
      <c r="AC4" s="66">
        <v>710904</v>
      </c>
      <c r="AD4" s="66">
        <v>754629</v>
      </c>
      <c r="AE4" s="66">
        <v>796807</v>
      </c>
      <c r="AF4" s="66">
        <v>832285</v>
      </c>
      <c r="AG4" s="66">
        <v>840562</v>
      </c>
      <c r="AH4" s="66">
        <v>884819</v>
      </c>
      <c r="AI4" s="66">
        <v>1055194.517553803</v>
      </c>
      <c r="AJ4" s="66">
        <v>1052992.8083309494</v>
      </c>
      <c r="AK4" s="66">
        <v>1036004</v>
      </c>
      <c r="AL4" s="66">
        <v>1027281</v>
      </c>
      <c r="AM4" s="66">
        <v>1057684</v>
      </c>
      <c r="AN4" s="66">
        <v>1045780</v>
      </c>
      <c r="AO4" s="66">
        <v>1063272</v>
      </c>
      <c r="AP4" s="66">
        <v>1054633</v>
      </c>
      <c r="AQ4" s="66">
        <v>1040660</v>
      </c>
      <c r="AR4" s="66">
        <v>1053108.3346983767</v>
      </c>
      <c r="AS4" s="66">
        <v>1015157</v>
      </c>
      <c r="AT4" s="66"/>
      <c r="AU4" s="66">
        <v>976765.33545999601</v>
      </c>
      <c r="AV4" s="66">
        <v>962604</v>
      </c>
      <c r="AW4" s="66">
        <v>956036</v>
      </c>
      <c r="AX4" s="66">
        <v>943715</v>
      </c>
      <c r="AY4" s="66">
        <v>909586</v>
      </c>
      <c r="AZ4" s="66">
        <v>1094735</v>
      </c>
      <c r="BA4" s="66">
        <v>1030839</v>
      </c>
      <c r="BB4" s="66">
        <v>915955.30578905053</v>
      </c>
      <c r="BC4" s="66">
        <v>1193232</v>
      </c>
      <c r="BD4" s="66">
        <v>1324084</v>
      </c>
      <c r="BE4" s="66">
        <v>1111216.8366764621</v>
      </c>
      <c r="BF4" s="66">
        <v>1128252.9122407802</v>
      </c>
      <c r="BG4" s="66">
        <v>1216410</v>
      </c>
      <c r="BH4" s="66">
        <v>1217196.0064972341</v>
      </c>
      <c r="BI4" s="66">
        <v>1364025.82859906</v>
      </c>
      <c r="BJ4" s="66">
        <v>1382816.7511402436</v>
      </c>
      <c r="BK4" s="66">
        <f>1182313347109.93/1000000</f>
        <v>1182313.3471099299</v>
      </c>
      <c r="BL4" s="66">
        <v>744135.31456564076</v>
      </c>
      <c r="BM4" s="66">
        <v>777158.20193886303</v>
      </c>
      <c r="BN4" s="66">
        <v>668203.8895777599</v>
      </c>
      <c r="BO4" s="66">
        <v>837539.40162022482</v>
      </c>
      <c r="BP4" s="66">
        <v>720203.86855241994</v>
      </c>
      <c r="BQ4" s="66">
        <v>679598.41019082093</v>
      </c>
      <c r="BR4" s="67">
        <v>641759.49926716904</v>
      </c>
      <c r="BS4" s="67">
        <v>642130.8365992097</v>
      </c>
      <c r="BT4" s="67">
        <v>640120.13284945244</v>
      </c>
      <c r="BU4" s="66">
        <v>643332</v>
      </c>
      <c r="BV4" s="66">
        <v>638430.87258274818</v>
      </c>
      <c r="BW4" s="66">
        <v>643264.06575335679</v>
      </c>
      <c r="BX4" s="66">
        <v>638839.067855114</v>
      </c>
      <c r="BY4" s="66">
        <v>632454.25474439096</v>
      </c>
      <c r="BZ4" s="66">
        <v>634008.60421920998</v>
      </c>
      <c r="CA4" s="66">
        <v>627358.91891861276</v>
      </c>
      <c r="CB4" s="66">
        <v>689674.89125842648</v>
      </c>
      <c r="CC4" s="66">
        <v>699588.26457076846</v>
      </c>
      <c r="CD4" s="66">
        <v>698236.78147180995</v>
      </c>
      <c r="CE4" s="66">
        <v>714034.9730327439</v>
      </c>
      <c r="CF4" s="66">
        <v>684434.76871506323</v>
      </c>
      <c r="CG4" s="66">
        <v>682714.66659767192</v>
      </c>
      <c r="CH4" s="66">
        <v>659427.21576062962</v>
      </c>
      <c r="CI4" s="66">
        <v>1892135.1967769351</v>
      </c>
      <c r="CJ4" s="66">
        <v>2021108.3630300846</v>
      </c>
      <c r="CK4" s="66">
        <v>2081740.9454119999</v>
      </c>
      <c r="CL4" s="66">
        <v>2067235.431979175</v>
      </c>
      <c r="CM4" s="66">
        <v>1996737.3231030118</v>
      </c>
      <c r="CN4" s="66">
        <v>2059002.0719936467</v>
      </c>
      <c r="CO4" s="66">
        <v>1990882.5896648499</v>
      </c>
      <c r="CP4" s="66">
        <v>1987815.6914635401</v>
      </c>
      <c r="CQ4" s="66">
        <v>2011300.3483769901</v>
      </c>
      <c r="CR4" s="66">
        <v>2005210.95743581</v>
      </c>
      <c r="CS4" s="66">
        <v>1996206.64675015</v>
      </c>
      <c r="CT4" s="66">
        <v>1999044.53539791</v>
      </c>
      <c r="CU4" s="66">
        <v>2013963.0151018801</v>
      </c>
      <c r="CV4" s="66">
        <v>2077631.2188117399</v>
      </c>
      <c r="CW4" s="66">
        <v>2092387.17584979</v>
      </c>
      <c r="CX4" s="66">
        <v>2144277</v>
      </c>
      <c r="CY4" s="66">
        <v>2141433</v>
      </c>
      <c r="CZ4" s="66">
        <v>2928381.1253754902</v>
      </c>
      <c r="DA4" s="66">
        <v>2989695</v>
      </c>
      <c r="DB4" s="66">
        <v>2975405</v>
      </c>
      <c r="DC4" s="66">
        <v>3030580.44068876</v>
      </c>
      <c r="DD4" s="66">
        <v>3068056</v>
      </c>
      <c r="DE4" s="66">
        <v>3116655.70338368</v>
      </c>
      <c r="DF4" s="66">
        <v>3140689</v>
      </c>
      <c r="DG4" s="66">
        <v>3070457.7940833899</v>
      </c>
      <c r="DH4" s="66">
        <v>3084221</v>
      </c>
      <c r="DI4" s="66">
        <v>3088245.8813191</v>
      </c>
      <c r="DJ4" s="66">
        <v>3094263.9348665201</v>
      </c>
      <c r="DK4" s="66">
        <v>3159591</v>
      </c>
      <c r="DL4" s="66">
        <v>3179080.73369287</v>
      </c>
      <c r="DM4" s="66">
        <v>3214866.59018652</v>
      </c>
      <c r="DN4" s="71">
        <f>3196001567088.97/1000000</f>
        <v>3196001.56708897</v>
      </c>
      <c r="DO4" s="71">
        <f>3197823597609.09/1000000</f>
        <v>3197823.5976090897</v>
      </c>
      <c r="DP4" s="71">
        <v>3172211.8609897899</v>
      </c>
      <c r="DQ4" s="118">
        <v>3207999.1196509702</v>
      </c>
      <c r="DR4" s="118">
        <v>3145602.4843160599</v>
      </c>
      <c r="DS4" s="118">
        <v>3163994.8886323199</v>
      </c>
    </row>
    <row r="5" spans="1:124" s="69" customFormat="1" ht="15">
      <c r="A5" s="70" t="s">
        <v>81</v>
      </c>
      <c r="B5" s="64">
        <v>-80429</v>
      </c>
      <c r="C5" s="65">
        <v>252007</v>
      </c>
      <c r="D5" s="65">
        <v>233978</v>
      </c>
      <c r="E5" s="65">
        <v>324479</v>
      </c>
      <c r="F5" s="65">
        <v>631714</v>
      </c>
      <c r="G5" s="65">
        <v>601420</v>
      </c>
      <c r="H5" s="65">
        <v>584191</v>
      </c>
      <c r="I5" s="65">
        <v>592240</v>
      </c>
      <c r="J5" s="65">
        <v>564847</v>
      </c>
      <c r="K5" s="65">
        <v>587606</v>
      </c>
      <c r="L5" s="65">
        <v>558856</v>
      </c>
      <c r="M5" s="65">
        <v>626380</v>
      </c>
      <c r="N5" s="65">
        <v>630479</v>
      </c>
      <c r="O5" s="65">
        <v>585678</v>
      </c>
      <c r="P5" s="65">
        <v>566642</v>
      </c>
      <c r="Q5" s="65">
        <v>569008</v>
      </c>
      <c r="R5" s="65">
        <v>561120</v>
      </c>
      <c r="S5" s="65">
        <v>596076</v>
      </c>
      <c r="T5" s="65">
        <v>572865</v>
      </c>
      <c r="U5" s="65">
        <v>521684</v>
      </c>
      <c r="V5" s="65">
        <v>549173</v>
      </c>
      <c r="W5" s="65">
        <v>583844</v>
      </c>
      <c r="X5" s="65"/>
      <c r="Y5" s="65">
        <v>461531</v>
      </c>
      <c r="Z5" s="65">
        <v>496399</v>
      </c>
      <c r="AA5" s="65">
        <v>537977</v>
      </c>
      <c r="AB5" s="65">
        <v>532944</v>
      </c>
      <c r="AC5" s="65">
        <v>556667</v>
      </c>
      <c r="AD5" s="65">
        <v>538538</v>
      </c>
      <c r="AE5" s="65">
        <v>582721</v>
      </c>
      <c r="AF5" s="65">
        <v>606112</v>
      </c>
      <c r="AG5" s="65">
        <v>617913.16210120381</v>
      </c>
      <c r="AH5" s="65">
        <v>684783</v>
      </c>
      <c r="AI5" s="65">
        <v>638378.57204162725</v>
      </c>
      <c r="AJ5" s="65">
        <v>918294.20823952684</v>
      </c>
      <c r="AK5" s="65">
        <v>894054</v>
      </c>
      <c r="AL5" s="65">
        <v>922582</v>
      </c>
      <c r="AM5" s="65">
        <v>941340</v>
      </c>
      <c r="AN5" s="65">
        <v>935436</v>
      </c>
      <c r="AO5" s="65">
        <v>926481</v>
      </c>
      <c r="AP5" s="65">
        <v>919478</v>
      </c>
      <c r="AQ5" s="65">
        <v>881500</v>
      </c>
      <c r="AR5" s="65">
        <v>890902.00907314452</v>
      </c>
      <c r="AS5" s="65">
        <v>862585</v>
      </c>
      <c r="AT5" s="65"/>
      <c r="AU5" s="65">
        <v>780444.07907299604</v>
      </c>
      <c r="AV5" s="65">
        <v>811676</v>
      </c>
      <c r="AW5" s="65">
        <v>794797</v>
      </c>
      <c r="AX5" s="65">
        <v>803300</v>
      </c>
      <c r="AY5" s="65">
        <v>790303</v>
      </c>
      <c r="AZ5" s="65">
        <v>784999</v>
      </c>
      <c r="BA5" s="65">
        <v>742910</v>
      </c>
      <c r="BB5" s="65">
        <v>811565.07253209874</v>
      </c>
      <c r="BC5" s="65">
        <v>929751</v>
      </c>
      <c r="BD5" s="65">
        <v>957867</v>
      </c>
      <c r="BE5" s="65">
        <v>977827.86152654211</v>
      </c>
      <c r="BF5" s="65">
        <v>986703.31790056021</v>
      </c>
      <c r="BG5" s="65">
        <v>1013258</v>
      </c>
      <c r="BH5" s="65">
        <v>1074243.5202709241</v>
      </c>
      <c r="BI5" s="65">
        <f>+BI4-BI3</f>
        <v>1077929.10447228</v>
      </c>
      <c r="BJ5" s="65">
        <f>+BJ4-BJ3</f>
        <v>1069821.4125941235</v>
      </c>
      <c r="BK5" s="65">
        <f>+BK4-BK3</f>
        <v>1047884.3383223999</v>
      </c>
      <c r="BL5" s="65">
        <f>+BL4-BL3</f>
        <v>553126.19514992076</v>
      </c>
      <c r="BM5" s="65">
        <f>+BM4-BM3</f>
        <v>488391.675015143</v>
      </c>
      <c r="BN5" s="65">
        <f t="shared" ref="BN5:DL5" si="0">+BN4-BN3</f>
        <v>534510.62170382985</v>
      </c>
      <c r="BO5" s="65">
        <f t="shared" si="0"/>
        <v>483105.45363358484</v>
      </c>
      <c r="BP5" s="65">
        <f t="shared" si="0"/>
        <v>471111.65628936992</v>
      </c>
      <c r="BQ5" s="65">
        <f t="shared" si="0"/>
        <v>486511.21665553091</v>
      </c>
      <c r="BR5" s="72">
        <f t="shared" si="0"/>
        <v>454824.48543120903</v>
      </c>
      <c r="BS5" s="72">
        <f t="shared" si="0"/>
        <v>464810.06788189965</v>
      </c>
      <c r="BT5" s="72">
        <f t="shared" si="0"/>
        <v>401569.04327609245</v>
      </c>
      <c r="BU5" s="72">
        <f t="shared" si="0"/>
        <v>374635</v>
      </c>
      <c r="BV5" s="72">
        <f t="shared" si="0"/>
        <v>348867.99332971813</v>
      </c>
      <c r="BW5" s="72">
        <f t="shared" si="0"/>
        <v>326767.33308779669</v>
      </c>
      <c r="BX5" s="72">
        <f t="shared" si="0"/>
        <v>307305.38393690396</v>
      </c>
      <c r="BY5" s="72">
        <f t="shared" si="0"/>
        <v>300643.91109816101</v>
      </c>
      <c r="BZ5" s="72">
        <f t="shared" si="0"/>
        <v>201138.59255800996</v>
      </c>
      <c r="CA5" s="72">
        <f t="shared" si="0"/>
        <v>280991.98181728279</v>
      </c>
      <c r="CB5" s="72">
        <f t="shared" si="0"/>
        <v>397862.44414419658</v>
      </c>
      <c r="CC5" s="72">
        <f t="shared" si="0"/>
        <v>438390.13293639844</v>
      </c>
      <c r="CD5" s="72">
        <f t="shared" si="0"/>
        <v>429714.54939387995</v>
      </c>
      <c r="CE5" s="72">
        <f t="shared" si="0"/>
        <v>373083.392761664</v>
      </c>
      <c r="CF5" s="72">
        <f t="shared" si="0"/>
        <v>383763.51067469321</v>
      </c>
      <c r="CG5" s="72">
        <f t="shared" si="0"/>
        <v>369684.06837960193</v>
      </c>
      <c r="CH5" s="72">
        <f t="shared" si="0"/>
        <v>351541.55907756957</v>
      </c>
      <c r="CI5" s="72">
        <f t="shared" si="0"/>
        <v>1452833.809341005</v>
      </c>
      <c r="CJ5" s="72">
        <f t="shared" si="0"/>
        <v>1675673.813189826</v>
      </c>
      <c r="CK5" s="72">
        <f t="shared" si="0"/>
        <v>1623683.5763177669</v>
      </c>
      <c r="CL5" s="72">
        <f t="shared" si="0"/>
        <v>1676109.3390146135</v>
      </c>
      <c r="CM5" s="72">
        <f t="shared" si="0"/>
        <v>1581259.5598618854</v>
      </c>
      <c r="CN5" s="72">
        <f t="shared" si="0"/>
        <v>1610185.8454216467</v>
      </c>
      <c r="CO5" s="72">
        <f t="shared" si="0"/>
        <v>1636896.0142628192</v>
      </c>
      <c r="CP5" s="72">
        <f t="shared" si="0"/>
        <v>1629105.378610007</v>
      </c>
      <c r="CQ5" s="72">
        <f t="shared" si="0"/>
        <v>1716263.445208509</v>
      </c>
      <c r="CR5" s="72">
        <f t="shared" si="0"/>
        <v>1780312.6507364239</v>
      </c>
      <c r="CS5" s="72">
        <f t="shared" si="0"/>
        <v>1759921.0514918871</v>
      </c>
      <c r="CT5" s="72">
        <f t="shared" si="0"/>
        <v>1747165.505450781</v>
      </c>
      <c r="CU5" s="72">
        <f t="shared" si="0"/>
        <v>1807088.3343997891</v>
      </c>
      <c r="CV5" s="72">
        <f t="shared" si="0"/>
        <v>1737101.31093243</v>
      </c>
      <c r="CW5" s="72">
        <f t="shared" si="0"/>
        <v>1815679.3115364541</v>
      </c>
      <c r="CX5" s="72">
        <f t="shared" si="0"/>
        <v>1752414</v>
      </c>
      <c r="CY5" s="72">
        <f t="shared" si="0"/>
        <v>1821848.0787844399</v>
      </c>
      <c r="CZ5" s="72">
        <f t="shared" si="0"/>
        <v>2699756.3496347303</v>
      </c>
      <c r="DA5" s="72">
        <f t="shared" si="0"/>
        <v>2713708.7174489498</v>
      </c>
      <c r="DB5" s="72">
        <f t="shared" si="0"/>
        <v>2721276.61987851</v>
      </c>
      <c r="DC5" s="72">
        <f t="shared" si="0"/>
        <v>2800481.0399506902</v>
      </c>
      <c r="DD5" s="72">
        <f t="shared" si="0"/>
        <v>2862512.75024339</v>
      </c>
      <c r="DE5" s="72">
        <f t="shared" si="0"/>
        <v>2890663.55696961</v>
      </c>
      <c r="DF5" s="72">
        <f t="shared" si="0"/>
        <v>2921908.6571320901</v>
      </c>
      <c r="DG5" s="72">
        <f t="shared" si="0"/>
        <v>2871882.3304489497</v>
      </c>
      <c r="DH5" s="72">
        <f t="shared" si="0"/>
        <v>2863572.0963798659</v>
      </c>
      <c r="DI5" s="72">
        <f t="shared" si="0"/>
        <v>2829959.8072084133</v>
      </c>
      <c r="DJ5" s="72">
        <f t="shared" si="0"/>
        <v>2808200.3432135298</v>
      </c>
      <c r="DK5" s="72">
        <f t="shared" si="0"/>
        <v>2887612.2115085819</v>
      </c>
      <c r="DL5" s="72">
        <f t="shared" si="0"/>
        <v>2893992.7029079772</v>
      </c>
      <c r="DM5" s="72">
        <f>+DM4-DM3</f>
        <v>2923105.9066521931</v>
      </c>
      <c r="DN5" s="72">
        <f>+DN4-DN3</f>
        <v>2937471.5888652597</v>
      </c>
      <c r="DO5" s="72">
        <f>+DO4-DO3</f>
        <v>2942670.3835513699</v>
      </c>
      <c r="DP5" s="72">
        <v>2965569.2855480099</v>
      </c>
      <c r="DQ5" s="72">
        <v>2955063.2611416201</v>
      </c>
      <c r="DR5" s="72">
        <v>2877622.20788725</v>
      </c>
      <c r="DS5" s="72">
        <f>+DS4-DS3</f>
        <v>2941161.6260611201</v>
      </c>
    </row>
    <row r="6" spans="1:124" s="69" customFormat="1" ht="15">
      <c r="A6" s="70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67"/>
      <c r="BS6" s="67"/>
      <c r="BT6" s="67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</row>
    <row r="7" spans="1:124" s="69" customFormat="1" ht="15">
      <c r="A7" s="70" t="s">
        <v>82</v>
      </c>
      <c r="B7" s="64">
        <v>2297199</v>
      </c>
      <c r="C7" s="65">
        <v>589474</v>
      </c>
      <c r="D7" s="65">
        <v>805959</v>
      </c>
      <c r="E7" s="65">
        <v>1032224</v>
      </c>
      <c r="F7" s="65">
        <v>1272106</v>
      </c>
      <c r="G7" s="65">
        <v>1494725</v>
      </c>
      <c r="H7" s="65">
        <v>1737905</v>
      </c>
      <c r="I7" s="65">
        <v>2026232</v>
      </c>
      <c r="J7" s="65">
        <v>2300574</v>
      </c>
      <c r="K7" s="65">
        <v>2568680</v>
      </c>
      <c r="L7" s="65">
        <v>2872016</v>
      </c>
      <c r="M7" s="65">
        <v>487304</v>
      </c>
      <c r="N7" s="65">
        <v>769218</v>
      </c>
      <c r="O7" s="65">
        <v>1028080</v>
      </c>
      <c r="P7" s="65">
        <v>1306037</v>
      </c>
      <c r="Q7" s="65">
        <v>1582226</v>
      </c>
      <c r="R7" s="65">
        <v>1863326</v>
      </c>
      <c r="S7" s="65">
        <v>2158861</v>
      </c>
      <c r="T7" s="65">
        <v>2462153</v>
      </c>
      <c r="U7" s="65">
        <v>2786514</v>
      </c>
      <c r="V7" s="65">
        <v>3120554</v>
      </c>
      <c r="W7" s="65">
        <v>3449517</v>
      </c>
      <c r="X7" s="65">
        <v>598484</v>
      </c>
      <c r="Y7" s="65">
        <v>876511</v>
      </c>
      <c r="Z7" s="65">
        <v>1183137</v>
      </c>
      <c r="AA7" s="65">
        <v>1499929</v>
      </c>
      <c r="AB7" s="65">
        <v>1801423</v>
      </c>
      <c r="AC7" s="65">
        <v>2127559</v>
      </c>
      <c r="AD7" s="65">
        <v>2464641</v>
      </c>
      <c r="AE7" s="65">
        <v>2831071</v>
      </c>
      <c r="AF7" s="65">
        <v>3233392</v>
      </c>
      <c r="AG7" s="65">
        <v>3601799</v>
      </c>
      <c r="AH7" s="65">
        <v>4009727</v>
      </c>
      <c r="AI7" s="65">
        <v>671264</v>
      </c>
      <c r="AJ7" s="65">
        <v>1043130</v>
      </c>
      <c r="AK7" s="65">
        <v>1422069</v>
      </c>
      <c r="AL7" s="65">
        <v>1791808</v>
      </c>
      <c r="AM7" s="65">
        <v>2138848</v>
      </c>
      <c r="AN7" s="65">
        <v>2527834</v>
      </c>
      <c r="AO7" s="65">
        <v>2899681</v>
      </c>
      <c r="AP7" s="65">
        <v>3294452</v>
      </c>
      <c r="AQ7" s="65">
        <v>3716566</v>
      </c>
      <c r="AR7" s="65">
        <v>4115452</v>
      </c>
      <c r="AS7" s="65">
        <v>4588366</v>
      </c>
      <c r="AT7" s="65">
        <v>669500</v>
      </c>
      <c r="AU7" s="65">
        <v>669500</v>
      </c>
      <c r="AV7" s="65">
        <v>1021412</v>
      </c>
      <c r="AW7" s="65">
        <v>1372620</v>
      </c>
      <c r="AX7" s="65">
        <v>1727741</v>
      </c>
      <c r="AY7" s="65">
        <v>2078760</v>
      </c>
      <c r="AZ7" s="65">
        <v>2438678</v>
      </c>
      <c r="BA7" s="65">
        <v>2797651</v>
      </c>
      <c r="BB7" s="65">
        <v>3166199.5858011595</v>
      </c>
      <c r="BC7" s="65">
        <v>3560795.5907623498</v>
      </c>
      <c r="BD7" s="65">
        <v>3978791.8758346895</v>
      </c>
      <c r="BE7" s="65">
        <v>4458858</v>
      </c>
      <c r="BF7" s="65">
        <v>354550.14706218999</v>
      </c>
      <c r="BG7" s="65">
        <v>721632.88599639002</v>
      </c>
      <c r="BH7" s="65">
        <v>1149122.5606473899</v>
      </c>
      <c r="BI7" s="65">
        <v>1518216.03246602</v>
      </c>
      <c r="BJ7" s="65">
        <v>1932088</v>
      </c>
      <c r="BK7" s="65">
        <v>2340232.9501914103</v>
      </c>
      <c r="BL7" s="65">
        <v>2743268.47207049</v>
      </c>
      <c r="BM7" s="65">
        <v>3177043.9998984602</v>
      </c>
      <c r="BN7" s="65">
        <v>3643469.6662936201</v>
      </c>
      <c r="BO7" s="65">
        <v>4079189.9999999758</v>
      </c>
      <c r="BP7" s="65">
        <v>4566646.000852583</v>
      </c>
      <c r="BQ7" s="65">
        <v>5057382.6182662696</v>
      </c>
      <c r="BR7" s="67">
        <v>791679.55477445002</v>
      </c>
      <c r="BS7" s="67">
        <v>1237545.7471630159</v>
      </c>
      <c r="BT7" s="67">
        <v>1632232</v>
      </c>
      <c r="BU7" s="66">
        <v>2078090</v>
      </c>
      <c r="BV7" s="66">
        <v>2503015</v>
      </c>
      <c r="BW7" s="66">
        <v>2929793.4816645393</v>
      </c>
      <c r="BX7" s="66">
        <v>3393609.3937372202</v>
      </c>
      <c r="BY7" s="66">
        <v>3832919.4238030002</v>
      </c>
      <c r="BZ7" s="66">
        <v>4329380.7144736797</v>
      </c>
      <c r="CA7" s="66">
        <v>4808942.6714178603</v>
      </c>
      <c r="CB7" s="66">
        <v>5305781.6513666008</v>
      </c>
      <c r="CC7" s="66">
        <v>806921.33869757503</v>
      </c>
      <c r="CD7" s="66">
        <v>1242052.1066601202</v>
      </c>
      <c r="CE7" s="66">
        <v>1686071.8435184394</v>
      </c>
      <c r="CF7" s="66">
        <v>2156212.2760148617</v>
      </c>
      <c r="CG7" s="66">
        <v>2612575.6876768959</v>
      </c>
      <c r="CH7" s="66">
        <v>3077404.6886763163</v>
      </c>
      <c r="CI7" s="66">
        <v>3562263.3394140573</v>
      </c>
      <c r="CJ7" s="66">
        <v>4101472.1308809305</v>
      </c>
      <c r="CK7" s="66">
        <v>4703171.3736311989</v>
      </c>
      <c r="CL7" s="66">
        <v>5302212.0333056115</v>
      </c>
      <c r="CM7" s="66">
        <v>5898466.3701525033</v>
      </c>
      <c r="CN7" s="66">
        <v>1009981.0063666224</v>
      </c>
      <c r="CO7" s="66">
        <v>1572824.8615568918</v>
      </c>
      <c r="CP7" s="66">
        <v>2136810.5720311007</v>
      </c>
      <c r="CQ7" s="66">
        <v>2504425.8936981149</v>
      </c>
      <c r="CR7" s="66">
        <v>3002390.6883019973</v>
      </c>
      <c r="CS7" s="66">
        <v>3542406.4042495564</v>
      </c>
      <c r="CT7" s="66">
        <v>4079334.7572331242</v>
      </c>
      <c r="CU7" s="66">
        <v>4646153.8381870408</v>
      </c>
      <c r="CV7" s="66">
        <v>5242868.8269950505</v>
      </c>
      <c r="CW7" s="66">
        <v>5818910.7183617055</v>
      </c>
      <c r="CX7" s="66">
        <v>6481813</v>
      </c>
      <c r="CY7" s="66">
        <v>6522534.4331461303</v>
      </c>
      <c r="CZ7" s="66">
        <v>6551881.3538744599</v>
      </c>
      <c r="DA7" s="66">
        <v>6674476.6449082997</v>
      </c>
      <c r="DB7" s="66">
        <v>6780081.4392896499</v>
      </c>
      <c r="DC7" s="66">
        <v>6857286.3726836406</v>
      </c>
      <c r="DD7" s="66">
        <v>6996082.7822179627</v>
      </c>
      <c r="DE7" s="66">
        <v>7134912.5635665925</v>
      </c>
      <c r="DF7" s="66">
        <v>7310837.8112714021</v>
      </c>
      <c r="DG7" s="66">
        <v>7492758.2093903394</v>
      </c>
      <c r="DH7" s="66">
        <v>7629477</v>
      </c>
      <c r="DI7" s="66">
        <v>7769880</v>
      </c>
      <c r="DJ7" s="66">
        <v>7945417</v>
      </c>
      <c r="DK7" s="66">
        <v>8079117</v>
      </c>
      <c r="DL7" s="66">
        <v>8245372.46651679</v>
      </c>
      <c r="DM7" s="66">
        <v>8323413</v>
      </c>
      <c r="DN7" s="66">
        <v>8400995</v>
      </c>
      <c r="DO7" s="66">
        <v>8490884</v>
      </c>
      <c r="DP7" s="66">
        <v>8567299</v>
      </c>
      <c r="DQ7" s="66">
        <v>8590363</v>
      </c>
      <c r="DR7" s="66">
        <v>8675766</v>
      </c>
      <c r="DS7" s="66">
        <v>8682111</v>
      </c>
    </row>
    <row r="8" spans="1:124" s="69" customFormat="1" ht="15">
      <c r="A8" s="70" t="s">
        <v>83</v>
      </c>
      <c r="B8" s="64">
        <v>317502</v>
      </c>
      <c r="C8" s="65">
        <v>81127</v>
      </c>
      <c r="D8" s="65">
        <v>109087</v>
      </c>
      <c r="E8" s="65">
        <v>133957</v>
      </c>
      <c r="F8" s="65">
        <v>171403</v>
      </c>
      <c r="G8" s="65">
        <v>196431</v>
      </c>
      <c r="H8" s="65">
        <v>223719</v>
      </c>
      <c r="I8" s="65">
        <v>267224</v>
      </c>
      <c r="J8" s="65">
        <v>299279</v>
      </c>
      <c r="K8" s="65">
        <v>339135</v>
      </c>
      <c r="L8" s="65">
        <v>382594</v>
      </c>
      <c r="M8" s="65">
        <v>69244</v>
      </c>
      <c r="N8" s="65">
        <v>105459</v>
      </c>
      <c r="O8" s="65">
        <v>136406</v>
      </c>
      <c r="P8" s="65">
        <v>175613</v>
      </c>
      <c r="Q8" s="65">
        <v>220025</v>
      </c>
      <c r="R8" s="65">
        <v>259387</v>
      </c>
      <c r="S8" s="65">
        <v>307461</v>
      </c>
      <c r="T8" s="65">
        <v>359195</v>
      </c>
      <c r="U8" s="65">
        <v>419471</v>
      </c>
      <c r="V8" s="65">
        <v>481656</v>
      </c>
      <c r="W8" s="65">
        <v>528754</v>
      </c>
      <c r="X8" s="65">
        <v>102299</v>
      </c>
      <c r="Y8" s="65">
        <v>134654</v>
      </c>
      <c r="Z8" s="65">
        <v>176781</v>
      </c>
      <c r="AA8" s="65">
        <v>221793</v>
      </c>
      <c r="AB8" s="65">
        <v>260911</v>
      </c>
      <c r="AC8" s="65">
        <v>307596</v>
      </c>
      <c r="AD8" s="65">
        <v>353211</v>
      </c>
      <c r="AE8" s="65">
        <v>415965</v>
      </c>
      <c r="AF8" s="65">
        <v>485607</v>
      </c>
      <c r="AG8" s="65">
        <v>542760</v>
      </c>
      <c r="AH8" s="65">
        <v>569822.86339099938</v>
      </c>
      <c r="AI8" s="65">
        <v>75844</v>
      </c>
      <c r="AJ8" s="65">
        <v>123893</v>
      </c>
      <c r="AK8" s="65">
        <v>156875</v>
      </c>
      <c r="AL8" s="65">
        <v>194376</v>
      </c>
      <c r="AM8" s="65">
        <v>253766</v>
      </c>
      <c r="AN8" s="65">
        <v>287972</v>
      </c>
      <c r="AO8" s="65">
        <v>321026</v>
      </c>
      <c r="AP8" s="65">
        <v>379670</v>
      </c>
      <c r="AQ8" s="65">
        <v>447913</v>
      </c>
      <c r="AR8" s="65">
        <v>508901</v>
      </c>
      <c r="AS8" s="65">
        <v>551034</v>
      </c>
      <c r="AT8" s="65">
        <v>46645</v>
      </c>
      <c r="AU8" s="65">
        <v>94986</v>
      </c>
      <c r="AV8" s="65">
        <v>136126</v>
      </c>
      <c r="AW8" s="65">
        <v>176094</v>
      </c>
      <c r="AX8" s="65">
        <v>217780.64730625995</v>
      </c>
      <c r="AY8" s="65">
        <v>261229</v>
      </c>
      <c r="AZ8" s="65">
        <v>302048</v>
      </c>
      <c r="BA8" s="65">
        <v>342085</v>
      </c>
      <c r="BB8" s="65">
        <v>390029.73815091979</v>
      </c>
      <c r="BC8" s="65">
        <v>444839.36853839981</v>
      </c>
      <c r="BD8" s="65">
        <v>496076.31537970144</v>
      </c>
      <c r="BE8" s="65">
        <v>538165.31815546006</v>
      </c>
      <c r="BF8" s="65">
        <v>51550.281149820003</v>
      </c>
      <c r="BG8" s="65">
        <v>91509.424929159839</v>
      </c>
      <c r="BH8" s="65">
        <v>138103</v>
      </c>
      <c r="BI8" s="65">
        <v>173969.6940152501</v>
      </c>
      <c r="BJ8" s="65">
        <v>213086</v>
      </c>
      <c r="BK8" s="65">
        <v>280840.13066192041</v>
      </c>
      <c r="BL8" s="65">
        <v>309678.80984060996</v>
      </c>
      <c r="BM8" s="65">
        <v>357896.21760595968</v>
      </c>
      <c r="BN8" s="65">
        <v>418998.17846698011</v>
      </c>
      <c r="BO8" s="65">
        <v>460014.87932377221</v>
      </c>
      <c r="BP8" s="65">
        <v>516593.12153989909</v>
      </c>
      <c r="BQ8" s="65">
        <v>568131.17041880696</v>
      </c>
      <c r="BR8" s="67">
        <v>105334.94760781001</v>
      </c>
      <c r="BS8" s="67">
        <v>150245.86965489871</v>
      </c>
      <c r="BT8" s="67">
        <v>198869</v>
      </c>
      <c r="BU8" s="66">
        <v>256110</v>
      </c>
      <c r="BV8" s="66">
        <v>312053</v>
      </c>
      <c r="BW8" s="66">
        <v>363976.54679527</v>
      </c>
      <c r="BX8" s="66">
        <v>428155.29099120159</v>
      </c>
      <c r="BY8" s="66">
        <v>488060.04954888189</v>
      </c>
      <c r="BZ8" s="66">
        <v>560957.17847668962</v>
      </c>
      <c r="CA8" s="66">
        <v>625562.84594843059</v>
      </c>
      <c r="CB8" s="66">
        <v>671095</v>
      </c>
      <c r="CC8" s="66">
        <v>122008.27101045495</v>
      </c>
      <c r="CD8" s="66">
        <v>179704.72728162236</v>
      </c>
      <c r="CE8" s="66">
        <v>239018.90515138395</v>
      </c>
      <c r="CF8" s="66">
        <v>310560.25099436188</v>
      </c>
      <c r="CG8" s="66">
        <v>375824</v>
      </c>
      <c r="CH8" s="66">
        <v>438798.79027178197</v>
      </c>
      <c r="CI8" s="66">
        <v>504181.57515901793</v>
      </c>
      <c r="CJ8" s="66">
        <f>575154</f>
        <v>575154</v>
      </c>
      <c r="CK8" s="66">
        <v>666958.15454452403</v>
      </c>
      <c r="CL8" s="66">
        <v>759410.12185147312</v>
      </c>
      <c r="CM8" s="66">
        <v>832827</v>
      </c>
      <c r="CN8" s="66">
        <v>136402.21113564499</v>
      </c>
      <c r="CO8" s="66">
        <v>218965.00587451895</v>
      </c>
      <c r="CP8" s="66">
        <v>295254.78088738001</v>
      </c>
      <c r="CQ8" s="66">
        <v>356123.82510014687</v>
      </c>
      <c r="CR8" s="66">
        <v>417686</v>
      </c>
      <c r="CS8" s="66">
        <v>483275.11096322897</v>
      </c>
      <c r="CT8" s="66">
        <v>550490.550297771</v>
      </c>
      <c r="CU8" s="66">
        <v>642085</v>
      </c>
      <c r="CV8" s="66">
        <v>722571.23084383411</v>
      </c>
      <c r="CW8" s="66">
        <v>796953.54627169599</v>
      </c>
      <c r="CX8" s="66">
        <v>835701</v>
      </c>
      <c r="CY8" s="66">
        <v>830756.05869829003</v>
      </c>
      <c r="CZ8" s="66">
        <v>832792.8514688299</v>
      </c>
      <c r="DA8" s="66">
        <v>833369</v>
      </c>
      <c r="DB8" s="66">
        <v>826389.51850927994</v>
      </c>
      <c r="DC8" s="66">
        <v>832628</v>
      </c>
      <c r="DD8" s="66">
        <v>856485</v>
      </c>
      <c r="DE8" s="66">
        <v>871410</v>
      </c>
      <c r="DF8" s="66">
        <v>881183</v>
      </c>
      <c r="DG8" s="66">
        <v>919340</v>
      </c>
      <c r="DH8" s="66">
        <v>940649</v>
      </c>
      <c r="DI8" s="66">
        <v>945335</v>
      </c>
      <c r="DJ8" s="66">
        <v>975554</v>
      </c>
      <c r="DK8" s="66">
        <v>1005753.94130171</v>
      </c>
      <c r="DL8" s="66">
        <v>1019318.1485311701</v>
      </c>
      <c r="DM8" s="66">
        <v>1021633</v>
      </c>
      <c r="DN8" s="66">
        <v>1030699</v>
      </c>
      <c r="DO8" s="66">
        <v>1036381</v>
      </c>
      <c r="DP8" s="66">
        <v>1050874</v>
      </c>
      <c r="DQ8" s="66">
        <v>1042505</v>
      </c>
      <c r="DR8" s="66">
        <v>1056844</v>
      </c>
      <c r="DS8" s="66">
        <v>1046212</v>
      </c>
    </row>
    <row r="9" spans="1:124" s="69" customFormat="1" ht="15">
      <c r="A9" s="70" t="s">
        <v>84</v>
      </c>
      <c r="B9" s="64">
        <v>6124</v>
      </c>
      <c r="C9" s="65">
        <v>1098</v>
      </c>
      <c r="D9" s="65">
        <v>3048</v>
      </c>
      <c r="E9" s="65">
        <v>6695</v>
      </c>
      <c r="F9" s="65">
        <v>10134</v>
      </c>
      <c r="G9" s="65">
        <v>14037</v>
      </c>
      <c r="H9" s="65">
        <v>18105</v>
      </c>
      <c r="I9" s="65">
        <v>23304</v>
      </c>
      <c r="J9" s="65">
        <v>27706</v>
      </c>
      <c r="K9" s="65">
        <v>31796</v>
      </c>
      <c r="L9" s="65">
        <v>37109</v>
      </c>
      <c r="M9" s="65">
        <v>8742</v>
      </c>
      <c r="N9" s="65">
        <v>13684</v>
      </c>
      <c r="O9" s="65">
        <v>18074</v>
      </c>
      <c r="P9" s="65">
        <v>22618</v>
      </c>
      <c r="Q9" s="65">
        <v>26835</v>
      </c>
      <c r="R9" s="65">
        <v>31192</v>
      </c>
      <c r="S9" s="65">
        <v>35670</v>
      </c>
      <c r="T9" s="65">
        <v>40393</v>
      </c>
      <c r="U9" s="65">
        <v>44868</v>
      </c>
      <c r="V9" s="65">
        <v>48917</v>
      </c>
      <c r="W9" s="65">
        <v>54046</v>
      </c>
      <c r="X9" s="65">
        <v>7636</v>
      </c>
      <c r="Y9" s="65">
        <v>11529</v>
      </c>
      <c r="Z9" s="65">
        <v>15548</v>
      </c>
      <c r="AA9" s="65">
        <v>18991</v>
      </c>
      <c r="AB9" s="65">
        <v>13705.344531979998</v>
      </c>
      <c r="AC9" s="65">
        <v>26114</v>
      </c>
      <c r="AD9" s="65">
        <v>29957</v>
      </c>
      <c r="AE9" s="65">
        <v>37054</v>
      </c>
      <c r="AF9" s="65">
        <v>46013</v>
      </c>
      <c r="AG9" s="65">
        <v>51215</v>
      </c>
      <c r="AH9" s="65">
        <v>57000</v>
      </c>
      <c r="AI9" s="65">
        <v>15784</v>
      </c>
      <c r="AJ9" s="65">
        <v>24889</v>
      </c>
      <c r="AK9" s="65">
        <v>33943</v>
      </c>
      <c r="AL9" s="65">
        <v>41295</v>
      </c>
      <c r="AM9" s="65">
        <v>45370</v>
      </c>
      <c r="AN9" s="65">
        <v>51125</v>
      </c>
      <c r="AO9" s="65">
        <v>53596</v>
      </c>
      <c r="AP9" s="65">
        <v>63718</v>
      </c>
      <c r="AQ9" s="65">
        <v>69850</v>
      </c>
      <c r="AR9" s="65">
        <v>75611</v>
      </c>
      <c r="AS9" s="65">
        <v>80314</v>
      </c>
      <c r="AT9" s="65">
        <v>5239</v>
      </c>
      <c r="AU9" s="65">
        <v>9722</v>
      </c>
      <c r="AV9" s="65">
        <v>14236</v>
      </c>
      <c r="AW9" s="65">
        <v>19884</v>
      </c>
      <c r="AX9" s="65">
        <v>24647</v>
      </c>
      <c r="AY9" s="65">
        <v>29180</v>
      </c>
      <c r="AZ9" s="65">
        <v>33780</v>
      </c>
      <c r="BA9" s="65">
        <v>38930</v>
      </c>
      <c r="BB9" s="65">
        <v>43161.009234139987</v>
      </c>
      <c r="BC9" s="65">
        <v>48826.37415404999</v>
      </c>
      <c r="BD9" s="65">
        <v>55047.318354290008</v>
      </c>
      <c r="BE9" s="65">
        <v>62608</v>
      </c>
      <c r="BF9" s="65">
        <v>5347</v>
      </c>
      <c r="BG9" s="65">
        <v>10785.188343399999</v>
      </c>
      <c r="BH9" s="65">
        <v>16962</v>
      </c>
      <c r="BI9" s="65">
        <f>23012675432.6/1000000</f>
        <v>23012.675432599997</v>
      </c>
      <c r="BJ9" s="65">
        <f>29489586450.05/1000000</f>
        <v>29489.586450049999</v>
      </c>
      <c r="BK9" s="65">
        <v>35272.307560269997</v>
      </c>
      <c r="BL9" s="65">
        <v>40410.694807020001</v>
      </c>
      <c r="BM9" s="65">
        <v>44962.835892629999</v>
      </c>
      <c r="BN9" s="65">
        <v>49602</v>
      </c>
      <c r="BO9" s="65">
        <v>54284</v>
      </c>
      <c r="BP9" s="65">
        <v>59104.478474700001</v>
      </c>
      <c r="BQ9" s="65">
        <v>64191.480694709899</v>
      </c>
      <c r="BR9" s="67">
        <v>9029</v>
      </c>
      <c r="BS9" s="67">
        <v>13503.350033160001</v>
      </c>
      <c r="BT9" s="67">
        <v>17906</v>
      </c>
      <c r="BU9" s="66">
        <v>22381</v>
      </c>
      <c r="BV9" s="66">
        <v>26881</v>
      </c>
      <c r="BW9" s="66">
        <v>31564</v>
      </c>
      <c r="BX9" s="66">
        <v>35927</v>
      </c>
      <c r="BY9" s="66">
        <v>40115</v>
      </c>
      <c r="BZ9" s="66">
        <v>44301</v>
      </c>
      <c r="CA9" s="66">
        <v>48337</v>
      </c>
      <c r="CB9" s="66">
        <v>52675</v>
      </c>
      <c r="CC9" s="66">
        <v>8117</v>
      </c>
      <c r="CD9" s="66">
        <v>12042</v>
      </c>
      <c r="CE9" s="66">
        <v>15763</v>
      </c>
      <c r="CF9" s="66">
        <v>19638</v>
      </c>
      <c r="CG9" s="66">
        <v>23524</v>
      </c>
      <c r="CH9" s="66">
        <v>27201</v>
      </c>
      <c r="CI9" s="66">
        <v>33850.892422409997</v>
      </c>
      <c r="CJ9" s="66">
        <f>45156</f>
        <v>45156</v>
      </c>
      <c r="CK9" s="66">
        <v>56747</v>
      </c>
      <c r="CL9" s="66">
        <v>67758</v>
      </c>
      <c r="CM9" s="66">
        <v>80205.695661939899</v>
      </c>
      <c r="CN9" s="66">
        <v>21528</v>
      </c>
      <c r="CO9" s="66">
        <v>33007</v>
      </c>
      <c r="CP9" s="66">
        <v>43954.500320400002</v>
      </c>
      <c r="CQ9" s="66">
        <v>55074.993243160003</v>
      </c>
      <c r="CR9" s="66">
        <v>66329.391706399969</v>
      </c>
      <c r="CS9" s="66">
        <v>77763</v>
      </c>
      <c r="CT9" s="66">
        <v>89199</v>
      </c>
      <c r="CU9" s="66">
        <v>100414</v>
      </c>
      <c r="CV9" s="66">
        <v>111777</v>
      </c>
      <c r="CW9" s="66">
        <v>136003.69566193991</v>
      </c>
      <c r="CX9" s="66">
        <v>143451.60217248998</v>
      </c>
      <c r="CY9" s="66">
        <v>144638.81388355998</v>
      </c>
      <c r="CZ9" s="66">
        <v>147758.08983160998</v>
      </c>
      <c r="DA9" s="66">
        <v>153696.39542987995</v>
      </c>
      <c r="DB9" s="66">
        <v>159070.37341333996</v>
      </c>
      <c r="DC9" s="66">
        <v>163658.90369421997</v>
      </c>
      <c r="DD9" s="66">
        <v>173382.38417906</v>
      </c>
      <c r="DE9" s="66">
        <v>177956.84663623996</v>
      </c>
      <c r="DF9" s="66">
        <v>182482.16441334999</v>
      </c>
      <c r="DG9" s="66">
        <v>188981.20770626</v>
      </c>
      <c r="DH9" s="66">
        <v>191667.49192796997</v>
      </c>
      <c r="DI9" s="66">
        <v>202129.18700362</v>
      </c>
      <c r="DJ9" s="66">
        <v>207415</v>
      </c>
      <c r="DK9" s="66">
        <v>213969</v>
      </c>
      <c r="DL9" s="66">
        <v>219849</v>
      </c>
      <c r="DM9" s="66">
        <v>225238</v>
      </c>
      <c r="DN9" s="66">
        <v>232435</v>
      </c>
      <c r="DO9" s="66">
        <v>240339</v>
      </c>
      <c r="DP9" s="66">
        <v>247198</v>
      </c>
      <c r="DQ9" s="66">
        <v>254164</v>
      </c>
      <c r="DR9" s="66">
        <v>261989</v>
      </c>
      <c r="DS9" s="66">
        <v>270626</v>
      </c>
    </row>
    <row r="10" spans="1:124" s="69" customFormat="1" ht="15">
      <c r="A10" s="70"/>
      <c r="B10" s="6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3"/>
      <c r="BA10" s="73"/>
      <c r="BB10" s="73"/>
      <c r="BC10" s="73"/>
      <c r="BD10" s="73"/>
      <c r="BE10" s="73"/>
      <c r="BF10" s="73"/>
      <c r="BG10" s="73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</row>
    <row r="11" spans="1:124" s="69" customFormat="1" ht="15">
      <c r="A11" s="70" t="s">
        <v>85</v>
      </c>
      <c r="B11" s="64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6">
        <f t="shared" ref="AI11:AS11" si="1">AI4/($AH$8+AI8-X8)</f>
        <v>1.9419523837288495</v>
      </c>
      <c r="AJ11" s="76">
        <f t="shared" si="1"/>
        <v>1.8834996219273541</v>
      </c>
      <c r="AK11" s="76">
        <f t="shared" si="1"/>
        <v>1.8839284062168959</v>
      </c>
      <c r="AL11" s="76">
        <f t="shared" si="1"/>
        <v>1.8939341724251844</v>
      </c>
      <c r="AM11" s="76">
        <f t="shared" si="1"/>
        <v>1.8797327366422902</v>
      </c>
      <c r="AN11" s="76">
        <f t="shared" si="1"/>
        <v>1.9007309349107386</v>
      </c>
      <c r="AO11" s="76">
        <f t="shared" si="1"/>
        <v>1.9776732116553537</v>
      </c>
      <c r="AP11" s="76">
        <f t="shared" si="1"/>
        <v>1.9767158800235056</v>
      </c>
      <c r="AQ11" s="76">
        <f t="shared" si="1"/>
        <v>1.9556541123674032</v>
      </c>
      <c r="AR11" s="76">
        <f t="shared" si="1"/>
        <v>1.9648868265771626</v>
      </c>
      <c r="AS11" s="76">
        <f t="shared" si="1"/>
        <v>1.8422765201421327</v>
      </c>
      <c r="AT11" s="76"/>
      <c r="AU11" s="76">
        <f t="shared" ref="AU11:BE11" si="2">AU4/($AS$8+AU8-AI8)</f>
        <v>1.7130944400676213</v>
      </c>
      <c r="AV11" s="76">
        <f t="shared" si="2"/>
        <v>1.7089657302842169</v>
      </c>
      <c r="AW11" s="76">
        <f t="shared" si="2"/>
        <v>1.6765120043208892</v>
      </c>
      <c r="AX11" s="76">
        <f t="shared" si="2"/>
        <v>1.6428473335236125</v>
      </c>
      <c r="AY11" s="76">
        <f t="shared" si="2"/>
        <v>1.6286318458290734</v>
      </c>
      <c r="AZ11" s="76">
        <f t="shared" si="2"/>
        <v>1.9372069154677851</v>
      </c>
      <c r="BA11" s="76">
        <f t="shared" si="2"/>
        <v>1.8018731220273627</v>
      </c>
      <c r="BB11" s="76">
        <f t="shared" si="2"/>
        <v>1.6315737842141975</v>
      </c>
      <c r="BC11" s="76">
        <f t="shared" si="2"/>
        <v>2.1775881405123574</v>
      </c>
      <c r="BD11" s="76">
        <f t="shared" si="2"/>
        <v>2.4601655195541752</v>
      </c>
      <c r="BE11" s="76">
        <f t="shared" si="2"/>
        <v>2.0648243191982587</v>
      </c>
      <c r="BF11" s="76">
        <f t="shared" ref="BF11:BP11" si="3">BF4/($BE$8+BF8-AT8)</f>
        <v>2.077543718411734</v>
      </c>
      <c r="BG11" s="76">
        <f t="shared" si="3"/>
        <v>2.2749871130305261</v>
      </c>
      <c r="BH11" s="76">
        <f t="shared" si="3"/>
        <v>2.2534727711279032</v>
      </c>
      <c r="BI11" s="76">
        <f t="shared" si="3"/>
        <v>2.5446296041330991</v>
      </c>
      <c r="BJ11" s="76">
        <f t="shared" si="3"/>
        <v>2.5921139187258788</v>
      </c>
      <c r="BK11" s="76">
        <f t="shared" si="3"/>
        <v>2.1196903340338538</v>
      </c>
      <c r="BL11" s="76">
        <f t="shared" si="3"/>
        <v>1.3633942719560641</v>
      </c>
      <c r="BM11" s="76">
        <f t="shared" si="3"/>
        <v>1.4028720564322974</v>
      </c>
      <c r="BN11" s="76">
        <f t="shared" si="3"/>
        <v>1.1782121582369443</v>
      </c>
      <c r="BO11" s="76">
        <f t="shared" si="3"/>
        <v>1.5136049209008959</v>
      </c>
      <c r="BP11" s="76">
        <f t="shared" si="3"/>
        <v>1.2891120678590062</v>
      </c>
      <c r="BQ11" s="76">
        <f>BQ4/($BE$8+BQ8-BE8)</f>
        <v>1.1961998312640447</v>
      </c>
      <c r="BR11" s="76">
        <f t="shared" ref="BR11:CB11" si="4">BR4/($BQ$8+BR8-BG8)</f>
        <v>1.1027616090321295</v>
      </c>
      <c r="BS11" s="76">
        <f t="shared" si="4"/>
        <v>1.1065992828451314</v>
      </c>
      <c r="BT11" s="76">
        <f t="shared" si="4"/>
        <v>1.0794051205116331</v>
      </c>
      <c r="BU11" s="76">
        <f t="shared" si="4"/>
        <v>1.0526491980083277</v>
      </c>
      <c r="BV11" s="76">
        <f t="shared" si="4"/>
        <v>1.0652160199035541</v>
      </c>
      <c r="BW11" s="76">
        <f t="shared" si="4"/>
        <v>1.0334739568375932</v>
      </c>
      <c r="BX11" s="76">
        <f t="shared" si="4"/>
        <v>1.000703055937056</v>
      </c>
      <c r="BY11" s="76">
        <f t="shared" si="4"/>
        <v>0.99256302808147889</v>
      </c>
      <c r="BZ11" s="76">
        <f t="shared" si="4"/>
        <v>0.94759190590091746</v>
      </c>
      <c r="CA11" s="76">
        <f t="shared" si="4"/>
        <v>0.92653683330102543</v>
      </c>
      <c r="CB11" s="76">
        <f t="shared" si="4"/>
        <v>1.0276859330771748</v>
      </c>
      <c r="CC11" s="76">
        <f t="shared" ref="CC11:CM11" si="5">CC4/($CB$8+CC8-BR8)</f>
        <v>1.0171859342251266</v>
      </c>
      <c r="CD11" s="76">
        <f t="shared" si="5"/>
        <v>0.99669250817808175</v>
      </c>
      <c r="CE11" s="76">
        <f t="shared" si="5"/>
        <v>1.0039227948926623</v>
      </c>
      <c r="CF11" s="76">
        <f t="shared" si="5"/>
        <v>0.94333849994475649</v>
      </c>
      <c r="CG11" s="76">
        <f t="shared" si="5"/>
        <v>0.92903286666912321</v>
      </c>
      <c r="CH11" s="76">
        <f t="shared" si="5"/>
        <v>0.88404876214849726</v>
      </c>
      <c r="CI11" s="76">
        <f t="shared" si="5"/>
        <v>2.5325676524990133</v>
      </c>
      <c r="CJ11" s="76">
        <f t="shared" si="5"/>
        <v>2.6657053783592288</v>
      </c>
      <c r="CK11" s="76">
        <f t="shared" si="5"/>
        <v>2.6788723780887014</v>
      </c>
      <c r="CL11" s="76">
        <f t="shared" si="5"/>
        <v>2.5681784816929891</v>
      </c>
      <c r="CM11" s="76">
        <f t="shared" si="5"/>
        <v>2.397541533959648</v>
      </c>
      <c r="CN11" s="76">
        <f t="shared" ref="CN11:CX11" si="6">CN4/($CM$8+CN8-CC8)</f>
        <v>2.4303012053613751</v>
      </c>
      <c r="CO11" s="76">
        <f t="shared" si="6"/>
        <v>2.2828937407241137</v>
      </c>
      <c r="CP11" s="76">
        <f t="shared" si="6"/>
        <v>2.235855017360791</v>
      </c>
      <c r="CQ11" s="76">
        <f t="shared" si="6"/>
        <v>2.2897562971056749</v>
      </c>
      <c r="CR11" s="76">
        <f t="shared" si="6"/>
        <v>2.2924844801247186</v>
      </c>
      <c r="CS11" s="76">
        <f t="shared" si="6"/>
        <v>2.2753893661052582</v>
      </c>
      <c r="CT11" s="76">
        <f t="shared" si="6"/>
        <v>2.2738741126847901</v>
      </c>
      <c r="CU11" s="76">
        <f t="shared" si="6"/>
        <v>2.2383385478116118</v>
      </c>
      <c r="CV11" s="76">
        <f t="shared" si="6"/>
        <v>2.3385158709474947</v>
      </c>
      <c r="CW11" s="76">
        <f t="shared" si="6"/>
        <v>2.4040191591339806</v>
      </c>
      <c r="CX11" s="76">
        <f t="shared" si="6"/>
        <v>2.5658423287754832</v>
      </c>
      <c r="CY11" s="76">
        <f t="shared" ref="CY11" si="7">+CY4/CY8</f>
        <v>2.5776917033327531</v>
      </c>
      <c r="CZ11" s="76">
        <f t="shared" ref="CZ11:DM11" si="8">+CZ4/CZ8</f>
        <v>3.5163379707337641</v>
      </c>
      <c r="DA11" s="76">
        <f t="shared" si="8"/>
        <v>3.5874804558364901</v>
      </c>
      <c r="DB11" s="76">
        <f t="shared" si="8"/>
        <v>3.6004873408454148</v>
      </c>
      <c r="DC11" s="76">
        <f t="shared" si="8"/>
        <v>3.6397772362792988</v>
      </c>
      <c r="DD11" s="76">
        <f t="shared" si="8"/>
        <v>3.5821479652299808</v>
      </c>
      <c r="DE11" s="76">
        <f t="shared" si="8"/>
        <v>3.5765663733302118</v>
      </c>
      <c r="DF11" s="76">
        <f t="shared" si="8"/>
        <v>3.5641733896364318</v>
      </c>
      <c r="DG11" s="76">
        <f t="shared" si="8"/>
        <v>3.3398501034257073</v>
      </c>
      <c r="DH11" s="76">
        <f t="shared" si="8"/>
        <v>3.2788223875218065</v>
      </c>
      <c r="DI11" s="76">
        <f t="shared" si="8"/>
        <v>3.2668269780756027</v>
      </c>
      <c r="DJ11" s="76">
        <f t="shared" si="8"/>
        <v>3.1718018017111511</v>
      </c>
      <c r="DK11" s="76">
        <f t="shared" ref="DK11" si="9">+DK4/DK8</f>
        <v>3.1415149076230899</v>
      </c>
      <c r="DL11" s="76">
        <f t="shared" si="8"/>
        <v>3.1188306990059012</v>
      </c>
      <c r="DM11" s="76">
        <f t="shared" si="8"/>
        <v>3.1467920380278631</v>
      </c>
      <c r="DN11" s="76">
        <f>+DN4/DN8</f>
        <v>3.1008098068291226</v>
      </c>
      <c r="DO11" s="76">
        <f>+DO4/DO8</f>
        <v>3.085567564060987</v>
      </c>
      <c r="DP11" s="76">
        <v>3.0186414936422348</v>
      </c>
      <c r="DQ11" s="76">
        <v>3.0772026221945894</v>
      </c>
      <c r="DR11" s="76">
        <f>+DR4/DR8</f>
        <v>2.9764113571312887</v>
      </c>
      <c r="DS11" s="76">
        <f>+DS4/DS8</f>
        <v>3.0242387667435664</v>
      </c>
    </row>
    <row r="12" spans="1:124" s="69" customFormat="1" ht="15">
      <c r="A12" s="70" t="s">
        <v>86</v>
      </c>
      <c r="B12" s="77" t="str">
        <f t="shared" ref="B12:L12" si="10">IF(B5&lt;0," ",B5/B8)</f>
        <v xml:space="preserve"> </v>
      </c>
      <c r="C12" s="76">
        <f t="shared" si="10"/>
        <v>3.1063271167428845</v>
      </c>
      <c r="D12" s="76">
        <f t="shared" si="10"/>
        <v>2.1448751913610238</v>
      </c>
      <c r="E12" s="76">
        <f t="shared" si="10"/>
        <v>2.4222623677747337</v>
      </c>
      <c r="F12" s="76">
        <f t="shared" si="10"/>
        <v>3.6855480942573933</v>
      </c>
      <c r="G12" s="76">
        <f t="shared" si="10"/>
        <v>3.0617366912554536</v>
      </c>
      <c r="H12" s="76">
        <f t="shared" si="10"/>
        <v>2.6112712822782149</v>
      </c>
      <c r="I12" s="76">
        <f t="shared" si="10"/>
        <v>2.2162679998802504</v>
      </c>
      <c r="J12" s="76">
        <f t="shared" si="10"/>
        <v>1.8873592868193225</v>
      </c>
      <c r="K12" s="76">
        <f t="shared" si="10"/>
        <v>1.7326610346911997</v>
      </c>
      <c r="L12" s="76">
        <f t="shared" si="10"/>
        <v>1.460702467890244</v>
      </c>
      <c r="M12" s="76"/>
      <c r="N12" s="76">
        <f t="shared" ref="N12:W12" si="11">N5/(N8+$L$8-C8)</f>
        <v>1.5493701557531345</v>
      </c>
      <c r="O12" s="76">
        <f t="shared" si="11"/>
        <v>1.4287861082717552</v>
      </c>
      <c r="P12" s="76">
        <f t="shared" si="11"/>
        <v>1.3356322922804951</v>
      </c>
      <c r="Q12" s="76">
        <f t="shared" si="11"/>
        <v>1.3195428741048569</v>
      </c>
      <c r="R12" s="76">
        <f t="shared" si="11"/>
        <v>1.2593872741555381</v>
      </c>
      <c r="S12" s="76">
        <f t="shared" si="11"/>
        <v>1.2782114183764497</v>
      </c>
      <c r="T12" s="76">
        <f t="shared" si="11"/>
        <v>1.2071370623623741</v>
      </c>
      <c r="U12" s="76">
        <f t="shared" si="11"/>
        <v>1.0375865676450815</v>
      </c>
      <c r="V12" s="76">
        <f t="shared" si="11"/>
        <v>1.0458147262980491</v>
      </c>
      <c r="W12" s="76">
        <f t="shared" si="11"/>
        <v>1.1041883371095065</v>
      </c>
      <c r="X12" s="76"/>
      <c r="Y12" s="76">
        <f t="shared" ref="Y12:AH12" si="12">Y5/($W$8+Y8-N8)</f>
        <v>0.82719209103340985</v>
      </c>
      <c r="Z12" s="76">
        <f t="shared" si="12"/>
        <v>0.87220823398561664</v>
      </c>
      <c r="AA12" s="76">
        <f t="shared" si="12"/>
        <v>0.93571957824724228</v>
      </c>
      <c r="AB12" s="76">
        <f t="shared" si="12"/>
        <v>0.93558036654729304</v>
      </c>
      <c r="AC12" s="76">
        <f t="shared" si="12"/>
        <v>0.96482270093576195</v>
      </c>
      <c r="AD12" s="76">
        <f t="shared" si="12"/>
        <v>0.93739643240081882</v>
      </c>
      <c r="AE12" s="76">
        <f t="shared" si="12"/>
        <v>0.99521283499907776</v>
      </c>
      <c r="AF12" s="76">
        <f t="shared" si="12"/>
        <v>1.0188639916623241</v>
      </c>
      <c r="AG12" s="76">
        <f t="shared" si="12"/>
        <v>1.0475625694679123</v>
      </c>
      <c r="AH12" s="76">
        <f t="shared" si="12"/>
        <v>1.2017471463410159</v>
      </c>
      <c r="AI12" s="76">
        <f t="shared" ref="AI12:AS12" si="13">AI5/($AH$8+AI8-X8)</f>
        <v>1.1748552224964022</v>
      </c>
      <c r="AJ12" s="76">
        <f t="shared" si="13"/>
        <v>1.6425627794920539</v>
      </c>
      <c r="AK12" s="76">
        <f t="shared" si="13"/>
        <v>1.6257984788590012</v>
      </c>
      <c r="AL12" s="76">
        <f t="shared" si="13"/>
        <v>1.7009071292707365</v>
      </c>
      <c r="AM12" s="76">
        <f t="shared" si="13"/>
        <v>1.6729643393592544</v>
      </c>
      <c r="AN12" s="76">
        <f t="shared" si="13"/>
        <v>1.7001779942522917</v>
      </c>
      <c r="AO12" s="76">
        <f t="shared" si="13"/>
        <v>1.7232435865965281</v>
      </c>
      <c r="AP12" s="76">
        <f t="shared" si="13"/>
        <v>1.7233926531146406</v>
      </c>
      <c r="AQ12" s="76">
        <f t="shared" si="13"/>
        <v>1.656553629477318</v>
      </c>
      <c r="AR12" s="76">
        <f t="shared" si="13"/>
        <v>1.6622426807592598</v>
      </c>
      <c r="AS12" s="76">
        <f t="shared" si="13"/>
        <v>1.5653934239992451</v>
      </c>
      <c r="AT12" s="76"/>
      <c r="AU12" s="76">
        <f t="shared" ref="AU12:BE12" si="14">AU5/($AS$8+AU8-AI8)</f>
        <v>1.3687774986547945</v>
      </c>
      <c r="AV12" s="76">
        <f t="shared" si="14"/>
        <v>1.4410146520211551</v>
      </c>
      <c r="AW12" s="76">
        <f t="shared" si="14"/>
        <v>1.3937620670123612</v>
      </c>
      <c r="AX12" s="76">
        <f t="shared" si="14"/>
        <v>1.3984086965021409</v>
      </c>
      <c r="AY12" s="76">
        <f t="shared" si="14"/>
        <v>1.4150532590148202</v>
      </c>
      <c r="AZ12" s="76">
        <f t="shared" si="14"/>
        <v>1.3891083151952717</v>
      </c>
      <c r="BA12" s="76">
        <f t="shared" si="14"/>
        <v>1.2985825731131126</v>
      </c>
      <c r="BB12" s="76">
        <f t="shared" si="14"/>
        <v>1.4456254449954788</v>
      </c>
      <c r="BC12" s="76">
        <f t="shared" si="14"/>
        <v>1.6967486215836523</v>
      </c>
      <c r="BD12" s="76">
        <f t="shared" si="14"/>
        <v>1.7797295078852995</v>
      </c>
      <c r="BE12" s="76">
        <f t="shared" si="14"/>
        <v>1.8169655838804473</v>
      </c>
      <c r="BF12" s="76">
        <f t="shared" ref="BF12:BQ12" si="15">BF5/($BE$8+BF8-AT8)</f>
        <v>1.8168969543974482</v>
      </c>
      <c r="BG12" s="76">
        <f t="shared" si="15"/>
        <v>1.8950427012068995</v>
      </c>
      <c r="BH12" s="76">
        <f t="shared" si="15"/>
        <v>1.9888156957214056</v>
      </c>
      <c r="BI12" s="76">
        <f t="shared" si="15"/>
        <v>2.0109078969670287</v>
      </c>
      <c r="BJ12" s="76">
        <f t="shared" si="15"/>
        <v>2.005398742710895</v>
      </c>
      <c r="BK12" s="76">
        <f t="shared" si="15"/>
        <v>1.8786815767215799</v>
      </c>
      <c r="BL12" s="76">
        <f t="shared" si="15"/>
        <v>1.0134300460883876</v>
      </c>
      <c r="BM12" s="76">
        <f t="shared" si="15"/>
        <v>0.88161076054217213</v>
      </c>
      <c r="BN12" s="76">
        <f t="shared" si="15"/>
        <v>0.94247717354083627</v>
      </c>
      <c r="BO12" s="76">
        <f t="shared" si="15"/>
        <v>0.87307031826715664</v>
      </c>
      <c r="BP12" s="76">
        <f t="shared" si="15"/>
        <v>0.84325528916187376</v>
      </c>
      <c r="BQ12" s="76">
        <f t="shared" si="15"/>
        <v>0.85633607516533816</v>
      </c>
      <c r="BR12" s="76">
        <f t="shared" ref="BR12:CA12" si="16">BR5/($BQ$8+BR8-BG8)</f>
        <v>0.78154352518984094</v>
      </c>
      <c r="BS12" s="76">
        <f t="shared" si="16"/>
        <v>0.80101820137061464</v>
      </c>
      <c r="BT12" s="76">
        <f t="shared" si="16"/>
        <v>0.677147396726412</v>
      </c>
      <c r="BU12" s="76">
        <f t="shared" si="16"/>
        <v>0.61299489578607913</v>
      </c>
      <c r="BV12" s="76">
        <f t="shared" si="16"/>
        <v>0.58208302775686294</v>
      </c>
      <c r="BW12" s="76">
        <f t="shared" si="16"/>
        <v>0.52498739890904722</v>
      </c>
      <c r="BX12" s="76">
        <f t="shared" si="16"/>
        <v>0.48137543911343039</v>
      </c>
      <c r="BY12" s="76">
        <f t="shared" si="16"/>
        <v>0.47182547755086651</v>
      </c>
      <c r="BZ12" s="76">
        <f t="shared" si="16"/>
        <v>0.30062257988911029</v>
      </c>
      <c r="CA12" s="76">
        <f t="shared" si="16"/>
        <v>0.41499277871865181</v>
      </c>
      <c r="CB12" s="76">
        <f>CB5/($BQ$8+CB8-BQ8)</f>
        <v>0.59285562274222969</v>
      </c>
      <c r="CC12" s="76">
        <f t="shared" ref="CC12:CM12" si="17">CC5/($CB$8+CC8-BR8)</f>
        <v>0.63740960148836145</v>
      </c>
      <c r="CD12" s="76">
        <f t="shared" si="17"/>
        <v>0.61339259603769813</v>
      </c>
      <c r="CE12" s="76">
        <f t="shared" si="17"/>
        <v>0.52454982813867124</v>
      </c>
      <c r="CF12" s="76">
        <f t="shared" si="17"/>
        <v>0.52893118678503392</v>
      </c>
      <c r="CG12" s="76">
        <f t="shared" si="17"/>
        <v>0.50306323653509877</v>
      </c>
      <c r="CH12" s="76">
        <f t="shared" si="17"/>
        <v>0.47128761555254117</v>
      </c>
      <c r="CI12" s="76">
        <f t="shared" si="17"/>
        <v>1.9445755864916217</v>
      </c>
      <c r="CJ12" s="76">
        <f t="shared" si="17"/>
        <v>2.2101005457713536</v>
      </c>
      <c r="CK12" s="76">
        <f t="shared" si="17"/>
        <v>2.089424763893041</v>
      </c>
      <c r="CL12" s="76">
        <f t="shared" si="17"/>
        <v>2.0822727159338634</v>
      </c>
      <c r="CM12" s="76">
        <f t="shared" si="17"/>
        <v>1.8986651007494779</v>
      </c>
      <c r="CN12" s="76">
        <f t="shared" ref="CN12:CX12" si="18">CN5/($CM$8+CN8-CC8)</f>
        <v>1.9005501034756258</v>
      </c>
      <c r="CO12" s="76">
        <f t="shared" si="18"/>
        <v>1.8769864604652107</v>
      </c>
      <c r="CP12" s="76">
        <f t="shared" si="18"/>
        <v>1.8323848887081007</v>
      </c>
      <c r="CQ12" s="76">
        <f t="shared" si="18"/>
        <v>1.9538727939512459</v>
      </c>
      <c r="CR12" s="76">
        <f t="shared" si="18"/>
        <v>2.0353664568051317</v>
      </c>
      <c r="CS12" s="76">
        <f t="shared" si="18"/>
        <v>2.0060576655572264</v>
      </c>
      <c r="CT12" s="76">
        <f t="shared" si="18"/>
        <v>1.9873666359461943</v>
      </c>
      <c r="CU12" s="76">
        <f t="shared" si="18"/>
        <v>2.0084159678488982</v>
      </c>
      <c r="CV12" s="76">
        <f t="shared" si="18"/>
        <v>1.9552261961978525</v>
      </c>
      <c r="CW12" s="76">
        <f t="shared" si="18"/>
        <v>2.0860995049848192</v>
      </c>
      <c r="CX12" s="76">
        <f t="shared" si="18"/>
        <v>2.0969389769786084</v>
      </c>
      <c r="CY12" s="76">
        <f t="shared" ref="CY12" si="19">+CY5/CY8</f>
        <v>2.1930000506274849</v>
      </c>
      <c r="CZ12" s="76">
        <f t="shared" ref="CZ12:DM12" si="20">+CZ5/CZ8</f>
        <v>3.2418101870988236</v>
      </c>
      <c r="DA12" s="76">
        <f t="shared" si="20"/>
        <v>3.2563110908240525</v>
      </c>
      <c r="DB12" s="76">
        <f t="shared" si="20"/>
        <v>3.2929708798671693</v>
      </c>
      <c r="DC12" s="76">
        <f t="shared" si="20"/>
        <v>3.3634240500567962</v>
      </c>
      <c r="DD12" s="76">
        <f t="shared" si="20"/>
        <v>3.3421633189645936</v>
      </c>
      <c r="DE12" s="76">
        <f t="shared" si="20"/>
        <v>3.3172255964122628</v>
      </c>
      <c r="DF12" s="76">
        <f t="shared" si="20"/>
        <v>3.3158931313156179</v>
      </c>
      <c r="DG12" s="76">
        <f t="shared" si="20"/>
        <v>3.1238522531913651</v>
      </c>
      <c r="DH12" s="76">
        <f t="shared" si="20"/>
        <v>3.0442514650840704</v>
      </c>
      <c r="DI12" s="76">
        <f t="shared" si="20"/>
        <v>2.9936052375172961</v>
      </c>
      <c r="DJ12" s="76">
        <f t="shared" si="20"/>
        <v>2.878569862061485</v>
      </c>
      <c r="DK12" s="76">
        <f t="shared" ref="DK12" si="21">+DK5/DK8</f>
        <v>2.8710921160013081</v>
      </c>
      <c r="DL12" s="76">
        <f t="shared" si="20"/>
        <v>2.8391456652451437</v>
      </c>
      <c r="DM12" s="76">
        <f t="shared" si="20"/>
        <v>2.8612093644706005</v>
      </c>
      <c r="DN12" s="76">
        <f t="shared" ref="DN12:DO12" si="22">+DN5/DN8</f>
        <v>2.8499800512712827</v>
      </c>
      <c r="DO12" s="76">
        <f t="shared" si="22"/>
        <v>2.8393712192247542</v>
      </c>
      <c r="DP12" s="76">
        <v>2.8220027192108756</v>
      </c>
      <c r="DQ12" s="76">
        <v>2.8345794611456254</v>
      </c>
      <c r="DR12" s="76">
        <f>+DR5/DR8</f>
        <v>2.7228448171038013</v>
      </c>
      <c r="DS12" s="76">
        <f>+DS5/DS8</f>
        <v>2.8112482231719</v>
      </c>
    </row>
    <row r="13" spans="1:124" s="69" customFormat="1" ht="15">
      <c r="A13" s="70" t="s">
        <v>87</v>
      </c>
      <c r="B13" s="77">
        <f t="shared" ref="B13:L13" si="23">B8/B9</f>
        <v>51.845525800130631</v>
      </c>
      <c r="C13" s="76">
        <f t="shared" si="23"/>
        <v>73.886156648451731</v>
      </c>
      <c r="D13" s="76">
        <f t="shared" si="23"/>
        <v>35.789698162729657</v>
      </c>
      <c r="E13" s="76">
        <f t="shared" si="23"/>
        <v>20.008513816280807</v>
      </c>
      <c r="F13" s="76">
        <f t="shared" si="23"/>
        <v>16.913656996250246</v>
      </c>
      <c r="G13" s="76">
        <f t="shared" si="23"/>
        <v>13.993802094464629</v>
      </c>
      <c r="H13" s="76">
        <f t="shared" si="23"/>
        <v>12.356752278376138</v>
      </c>
      <c r="I13" s="76">
        <f t="shared" si="23"/>
        <v>11.466872639890148</v>
      </c>
      <c r="J13" s="76">
        <f t="shared" si="23"/>
        <v>10.801956254962825</v>
      </c>
      <c r="K13" s="76">
        <f t="shared" si="23"/>
        <v>10.665964272235501</v>
      </c>
      <c r="L13" s="76">
        <f t="shared" si="23"/>
        <v>10.310005659004554</v>
      </c>
      <c r="M13" s="76"/>
      <c r="N13" s="76">
        <f t="shared" ref="N13:W13" si="24">(N8+$L$8-C8)/(N9+$L$9-C9)</f>
        <v>8.1884696649562336</v>
      </c>
      <c r="O13" s="76">
        <f t="shared" si="24"/>
        <v>7.8625299702694926</v>
      </c>
      <c r="P13" s="76">
        <f t="shared" si="24"/>
        <v>7.9998868607633131</v>
      </c>
      <c r="Q13" s="76">
        <f t="shared" si="24"/>
        <v>8.0136777550641138</v>
      </c>
      <c r="R13" s="76">
        <f t="shared" si="24"/>
        <v>8.2107843137254903</v>
      </c>
      <c r="S13" s="76">
        <f t="shared" si="24"/>
        <v>8.5293923985806774</v>
      </c>
      <c r="T13" s="76">
        <f t="shared" si="24"/>
        <v>8.7561349127274077</v>
      </c>
      <c r="U13" s="76">
        <f t="shared" si="24"/>
        <v>9.2643584971716013</v>
      </c>
      <c r="V13" s="76">
        <f t="shared" si="24"/>
        <v>9.683108980269223</v>
      </c>
      <c r="W13" s="76">
        <f t="shared" si="24"/>
        <v>9.7834067276024133</v>
      </c>
      <c r="X13" s="76"/>
      <c r="Y13" s="76">
        <f t="shared" ref="Y13:AH13" si="25">($W$8+Y8-N8)/($W$9-N9+Y9)</f>
        <v>10.752326993120194</v>
      </c>
      <c r="Z13" s="76">
        <f t="shared" si="25"/>
        <v>11.046758540372672</v>
      </c>
      <c r="AA13" s="76">
        <f t="shared" si="25"/>
        <v>11.40312183898927</v>
      </c>
      <c r="AB13" s="76">
        <f t="shared" si="25"/>
        <v>13.922064801140102</v>
      </c>
      <c r="AC13" s="76">
        <f t="shared" si="25"/>
        <v>11.782449763110602</v>
      </c>
      <c r="AD13" s="76">
        <f t="shared" si="25"/>
        <v>11.886371630149174</v>
      </c>
      <c r="AE13" s="76">
        <f t="shared" si="25"/>
        <v>11.547202555860137</v>
      </c>
      <c r="AF13" s="76">
        <f t="shared" si="25"/>
        <v>10.778750158540342</v>
      </c>
      <c r="AG13" s="76">
        <f t="shared" si="25"/>
        <v>10.468869799801221</v>
      </c>
      <c r="AH13" s="76">
        <f t="shared" si="25"/>
        <v>9.9968923401929715</v>
      </c>
      <c r="AI13" s="76">
        <f t="shared" ref="AI13:AS13" si="26">($AH$8+AI8-X8)/($AH$9-X9+AI9)</f>
        <v>8.3405148798274595</v>
      </c>
      <c r="AJ13" s="76">
        <f t="shared" si="26"/>
        <v>7.9457342721858923</v>
      </c>
      <c r="AK13" s="76">
        <f t="shared" si="26"/>
        <v>7.2938107751309689</v>
      </c>
      <c r="AL13" s="76">
        <f t="shared" si="26"/>
        <v>6.8395776176611438</v>
      </c>
      <c r="AM13" s="76">
        <f t="shared" si="26"/>
        <v>6.3461348879198969</v>
      </c>
      <c r="AN13" s="76">
        <f t="shared" si="26"/>
        <v>6.708842269829649</v>
      </c>
      <c r="AO13" s="76">
        <f t="shared" si="26"/>
        <v>6.6672188815709443</v>
      </c>
      <c r="AP13" s="76">
        <f t="shared" si="26"/>
        <v>6.3770303044439594</v>
      </c>
      <c r="AQ13" s="76">
        <f t="shared" si="26"/>
        <v>6.5827388867845089</v>
      </c>
      <c r="AR13" s="76">
        <f t="shared" si="26"/>
        <v>6.5846462159196939</v>
      </c>
      <c r="AS13" s="76">
        <f t="shared" si="26"/>
        <v>6.8609955923002213</v>
      </c>
      <c r="AT13" s="76"/>
      <c r="AU13" s="76">
        <f t="shared" ref="AU13:BE13" si="27">($AS$8+AU8-AI8)/($AS$9-AI9+AU9)</f>
        <v>7.6789312072402094</v>
      </c>
      <c r="AV13" s="76">
        <f t="shared" si="27"/>
        <v>8.0858299478904989</v>
      </c>
      <c r="AW13" s="76">
        <f t="shared" si="27"/>
        <v>8.6069428722360577</v>
      </c>
      <c r="AX13" s="76">
        <f t="shared" si="27"/>
        <v>9.0226910329887211</v>
      </c>
      <c r="AY13" s="76">
        <f t="shared" si="27"/>
        <v>8.7096406961512063</v>
      </c>
      <c r="AZ13" s="76">
        <f t="shared" si="27"/>
        <v>8.9744159824675638</v>
      </c>
      <c r="BA13" s="76">
        <f t="shared" si="27"/>
        <v>8.7145533755788449</v>
      </c>
      <c r="BB13" s="76">
        <f t="shared" si="27"/>
        <v>9.3946090232070709</v>
      </c>
      <c r="BC13" s="76">
        <f t="shared" si="27"/>
        <v>9.2419785902290492</v>
      </c>
      <c r="BD13" s="76">
        <f t="shared" si="27"/>
        <v>9.0076392930391567</v>
      </c>
      <c r="BE13" s="76">
        <f t="shared" si="27"/>
        <v>8.5957915626670722</v>
      </c>
      <c r="BF13" s="76">
        <f t="shared" ref="BF13:BQ13" si="28">($BE$8+BF8-AT8)/($BE$9-AT9+BF9)</f>
        <v>8.659203381996301</v>
      </c>
      <c r="BG13" s="76">
        <f t="shared" si="28"/>
        <v>8.3976560984045836</v>
      </c>
      <c r="BH13" s="76">
        <f t="shared" si="28"/>
        <v>8.2674001003376514</v>
      </c>
      <c r="BI13" s="76">
        <f t="shared" si="28"/>
        <v>8.154367537499132</v>
      </c>
      <c r="BJ13" s="76">
        <f t="shared" si="28"/>
        <v>7.9090590449388838</v>
      </c>
      <c r="BK13" s="76">
        <f t="shared" si="28"/>
        <v>8.1189803746955498</v>
      </c>
      <c r="BL13" s="76">
        <f t="shared" si="28"/>
        <v>7.8828194193622014</v>
      </c>
      <c r="BM13" s="76">
        <f t="shared" si="28"/>
        <v>8.0706554423079275</v>
      </c>
      <c r="BN13" s="76">
        <f t="shared" si="28"/>
        <v>8.21349815806329</v>
      </c>
      <c r="BO13" s="76">
        <f t="shared" si="28"/>
        <v>8.1295194463235347</v>
      </c>
      <c r="BP13" s="76">
        <f t="shared" si="28"/>
        <v>8.380421247118754</v>
      </c>
      <c r="BQ13" s="76">
        <f t="shared" si="28"/>
        <v>8.8505696436696653</v>
      </c>
      <c r="BR13" s="76">
        <f t="shared" ref="BR13:CB13" si="29">($BQ$8+BR8-BG8)/($BQ$9-BG9+BR9)</f>
        <v>9.3209572852308042</v>
      </c>
      <c r="BS13" s="76">
        <f t="shared" si="29"/>
        <v>9.5545363705140396</v>
      </c>
      <c r="BT13" s="76">
        <f t="shared" si="29"/>
        <v>10.036937140992109</v>
      </c>
      <c r="BU13" s="76">
        <f t="shared" si="29"/>
        <v>10.706450303647323</v>
      </c>
      <c r="BV13" s="76">
        <f t="shared" si="29"/>
        <v>10.740899285614779</v>
      </c>
      <c r="BW13" s="76">
        <f t="shared" si="29"/>
        <v>11.246387485111063</v>
      </c>
      <c r="BX13" s="76">
        <f t="shared" si="29"/>
        <v>11.574341050582287</v>
      </c>
      <c r="BY13" s="76">
        <f t="shared" si="29"/>
        <v>11.647913176558633</v>
      </c>
      <c r="BZ13" s="76">
        <f t="shared" si="29"/>
        <v>12.342597707908425</v>
      </c>
      <c r="CA13" s="76">
        <f t="shared" si="29"/>
        <v>12.674095288460643</v>
      </c>
      <c r="CB13" s="76">
        <f t="shared" si="29"/>
        <v>12.740294257237776</v>
      </c>
      <c r="CC13" s="76">
        <f t="shared" ref="CC13:CM13" si="30">($CB$8+CC8-BR8)/($CB$9-BR9+CC9)</f>
        <v>13.286871383085311</v>
      </c>
      <c r="CD13" s="76">
        <f t="shared" si="30"/>
        <v>13.679045685677954</v>
      </c>
      <c r="CE13" s="76">
        <f t="shared" si="30"/>
        <v>14.075138628025488</v>
      </c>
      <c r="CF13" s="76">
        <f t="shared" si="30"/>
        <v>14.530666726635463</v>
      </c>
      <c r="CG13" s="76">
        <f t="shared" si="30"/>
        <v>14.90056368871406</v>
      </c>
      <c r="CH13" s="76">
        <f t="shared" si="30"/>
        <v>15.439585268184135</v>
      </c>
      <c r="CI13" s="76">
        <f t="shared" si="30"/>
        <v>14.765565971893094</v>
      </c>
      <c r="CJ13" s="76">
        <f t="shared" si="30"/>
        <v>13.136547065824351</v>
      </c>
      <c r="CK13" s="76">
        <f t="shared" si="30"/>
        <v>11.933108767798933</v>
      </c>
      <c r="CL13" s="76">
        <f t="shared" si="30"/>
        <v>11.164867342197105</v>
      </c>
      <c r="CM13" s="76">
        <f t="shared" si="30"/>
        <v>10.383639130945189</v>
      </c>
      <c r="CN13" s="76">
        <f t="shared" ref="CN13:CX13" si="31">($CM$8+CN8-CC8)/($CM$9-CC9+CN9)</f>
        <v>9.049891519185822</v>
      </c>
      <c r="CO13" s="76">
        <f t="shared" si="31"/>
        <v>8.6199592963852005</v>
      </c>
      <c r="CP13" s="76">
        <f t="shared" si="31"/>
        <v>8.2018992066994283</v>
      </c>
      <c r="CQ13" s="76">
        <f t="shared" si="31"/>
        <v>7.5957294181097819</v>
      </c>
      <c r="CR13" s="76">
        <f t="shared" si="31"/>
        <v>7.1106517202052162</v>
      </c>
      <c r="CS13" s="76">
        <f t="shared" si="31"/>
        <v>6.708868855190719</v>
      </c>
      <c r="CT13" s="76">
        <f t="shared" si="31"/>
        <v>6.4855131625136249</v>
      </c>
      <c r="CU13" s="76">
        <f t="shared" si="31"/>
        <v>6.6420600412778885</v>
      </c>
      <c r="CV13" s="76">
        <f t="shared" si="31"/>
        <v>6.5695678345177351</v>
      </c>
      <c r="CW13" s="76">
        <f t="shared" si="31"/>
        <v>5.8629994414893396</v>
      </c>
      <c r="CX13" s="76">
        <f t="shared" si="31"/>
        <v>5.825665153569572</v>
      </c>
      <c r="CY13" s="76">
        <f t="shared" ref="CY13" si="32">+CY8/CY9</f>
        <v>5.7436592322105309</v>
      </c>
      <c r="CZ13" s="76">
        <f t="shared" ref="CZ13:DM13" si="33">+CZ8/CZ9</f>
        <v>5.6361912394638312</v>
      </c>
      <c r="DA13" s="76">
        <f t="shared" si="33"/>
        <v>5.42217660778</v>
      </c>
      <c r="DB13" s="76">
        <f t="shared" si="33"/>
        <v>5.1951189953010903</v>
      </c>
      <c r="DC13" s="76">
        <f t="shared" si="33"/>
        <v>5.087581434345184</v>
      </c>
      <c r="DD13" s="76">
        <f t="shared" si="33"/>
        <v>4.9398617054167877</v>
      </c>
      <c r="DE13" s="76">
        <f t="shared" si="33"/>
        <v>4.8967489392596484</v>
      </c>
      <c r="DF13" s="76">
        <f t="shared" si="33"/>
        <v>4.8288719219922545</v>
      </c>
      <c r="DG13" s="76">
        <f t="shared" si="33"/>
        <v>4.8647165036058073</v>
      </c>
      <c r="DH13" s="76">
        <f t="shared" si="33"/>
        <v>4.9077127818498436</v>
      </c>
      <c r="DI13" s="76">
        <f t="shared" si="33"/>
        <v>4.6768851842414509</v>
      </c>
      <c r="DJ13" s="76">
        <f t="shared" si="33"/>
        <v>4.7033917508376923</v>
      </c>
      <c r="DK13" s="76">
        <f t="shared" ref="DK13" si="34">+DK8/DK9</f>
        <v>4.7004656810178576</v>
      </c>
      <c r="DL13" s="76">
        <f t="shared" si="33"/>
        <v>4.6364465998534001</v>
      </c>
      <c r="DM13" s="76">
        <f t="shared" si="33"/>
        <v>4.5357932498068712</v>
      </c>
      <c r="DN13" s="76">
        <f t="shared" ref="DN13:DO13" si="35">+DN8/DN9</f>
        <v>4.4343536902790026</v>
      </c>
      <c r="DO13" s="76">
        <f t="shared" si="35"/>
        <v>4.3121632360956816</v>
      </c>
      <c r="DP13" s="76">
        <v>4.2511428085987752</v>
      </c>
      <c r="DQ13" s="76">
        <v>4.1017020506444659</v>
      </c>
      <c r="DR13" s="76">
        <f>+DR8/DR9</f>
        <v>4.0339250884579121</v>
      </c>
      <c r="DS13" s="76">
        <f>+DS8/DS9</f>
        <v>3.8658961075432514</v>
      </c>
    </row>
    <row r="14" spans="1:124" s="69" customFormat="1" ht="15">
      <c r="A14" s="70" t="s">
        <v>88</v>
      </c>
      <c r="B14" s="78">
        <f t="shared" ref="B14:L14" si="36">B9/B7</f>
        <v>2.6658552437120162E-3</v>
      </c>
      <c r="C14" s="79">
        <f t="shared" si="36"/>
        <v>1.8626775735655855E-3</v>
      </c>
      <c r="D14" s="79">
        <f t="shared" si="36"/>
        <v>3.7818300930940658E-3</v>
      </c>
      <c r="E14" s="79">
        <f t="shared" si="36"/>
        <v>6.4859952878444987E-3</v>
      </c>
      <c r="F14" s="79">
        <f t="shared" si="36"/>
        <v>7.9663172723027798E-3</v>
      </c>
      <c r="G14" s="79">
        <f t="shared" si="36"/>
        <v>9.3910251049524156E-3</v>
      </c>
      <c r="H14" s="79">
        <f t="shared" si="36"/>
        <v>1.041771558284256E-2</v>
      </c>
      <c r="I14" s="79">
        <f t="shared" si="36"/>
        <v>1.1501150904733515E-2</v>
      </c>
      <c r="J14" s="79">
        <f t="shared" si="36"/>
        <v>1.2043081422288524E-2</v>
      </c>
      <c r="K14" s="79">
        <f t="shared" si="36"/>
        <v>1.2378342183533956E-2</v>
      </c>
      <c r="L14" s="79">
        <f t="shared" si="36"/>
        <v>1.292088902011688E-2</v>
      </c>
      <c r="M14" s="79"/>
      <c r="N14" s="79">
        <f t="shared" ref="N14:V14" si="37">($L$9-C9+N9)/($L$7-C7+N7)</f>
        <v>1.6284045927595879E-2</v>
      </c>
      <c r="O14" s="79">
        <f t="shared" si="37"/>
        <v>1.6849609438754652E-2</v>
      </c>
      <c r="P14" s="79">
        <f t="shared" si="37"/>
        <v>1.6857877526082948E-2</v>
      </c>
      <c r="Q14" s="79">
        <f t="shared" si="37"/>
        <v>1.6910025215767021E-2</v>
      </c>
      <c r="R14" s="79">
        <f t="shared" si="37"/>
        <v>1.6744959370391502E-2</v>
      </c>
      <c r="S14" s="79">
        <f t="shared" si="37"/>
        <v>1.6603238654929346E-2</v>
      </c>
      <c r="T14" s="79">
        <f t="shared" si="37"/>
        <v>1.6384229808487888E-2</v>
      </c>
      <c r="U14" s="79">
        <f t="shared" si="37"/>
        <v>1.6161915165058743E-2</v>
      </c>
      <c r="V14" s="79">
        <f t="shared" si="37"/>
        <v>1.583870977163402E-2</v>
      </c>
      <c r="W14" s="79">
        <f>W9/W7</f>
        <v>1.5667700724478238E-2</v>
      </c>
      <c r="X14" s="79"/>
      <c r="Y14" s="79">
        <f t="shared" ref="Y14:AH14" si="38">($W$9-N9+Y9)/($W$7-N7+Y7)</f>
        <v>1.4589196499110158E-2</v>
      </c>
      <c r="Z14" s="79">
        <f t="shared" si="38"/>
        <v>1.4292951122656935E-2</v>
      </c>
      <c r="AA14" s="79">
        <f t="shared" si="38"/>
        <v>1.3838413419959165E-2</v>
      </c>
      <c r="AB14" s="79">
        <f t="shared" si="38"/>
        <v>1.1152775749753182E-2</v>
      </c>
      <c r="AC14" s="79">
        <f t="shared" si="38"/>
        <v>1.3185594076068664E-2</v>
      </c>
      <c r="AD14" s="79">
        <f t="shared" si="38"/>
        <v>1.2870619820482907E-2</v>
      </c>
      <c r="AE14" s="79">
        <f t="shared" si="38"/>
        <v>1.3279524202978446E-2</v>
      </c>
      <c r="AF14" s="79">
        <f t="shared" si="38"/>
        <v>1.416463166593736E-2</v>
      </c>
      <c r="AG14" s="79">
        <f t="shared" si="38"/>
        <v>1.4334116387611359E-2</v>
      </c>
      <c r="AH14" s="79">
        <f t="shared" si="38"/>
        <v>1.4215431624147979E-2</v>
      </c>
      <c r="AI14" s="79">
        <f t="shared" ref="AI14:AS14" si="39">($AH$9-X9+AI9)/($AH$7-X7+AI7)</f>
        <v>1.5957841590963591E-2</v>
      </c>
      <c r="AJ14" s="79">
        <f t="shared" si="39"/>
        <v>1.6847263133849544E-2</v>
      </c>
      <c r="AK14" s="79">
        <f t="shared" si="39"/>
        <v>1.7745599258495445E-2</v>
      </c>
      <c r="AL14" s="79">
        <f t="shared" si="39"/>
        <v>1.8435905101490003E-2</v>
      </c>
      <c r="AM14" s="79">
        <f t="shared" si="39"/>
        <v>2.03960329585945E-2</v>
      </c>
      <c r="AN14" s="79">
        <f t="shared" si="39"/>
        <v>1.8596590205628025E-2</v>
      </c>
      <c r="AO14" s="79">
        <f t="shared" si="39"/>
        <v>1.8142458311088072E-2</v>
      </c>
      <c r="AP14" s="79">
        <f t="shared" si="39"/>
        <v>1.8703773751941603E-2</v>
      </c>
      <c r="AQ14" s="79">
        <f t="shared" si="39"/>
        <v>1.7992161411969684E-2</v>
      </c>
      <c r="AR14" s="79">
        <f t="shared" si="39"/>
        <v>1.7994508531231069E-2</v>
      </c>
      <c r="AS14" s="79">
        <f t="shared" si="39"/>
        <v>1.7503834698452566E-2</v>
      </c>
      <c r="AT14" s="79"/>
      <c r="AU14" s="79">
        <f t="shared" ref="AU14:BE14" si="40">($AS$9-AI9+AU9)/($AS$7-AI7+AU7)</f>
        <v>1.618889103523698E-2</v>
      </c>
      <c r="AV14" s="79">
        <f t="shared" si="40"/>
        <v>1.5254295929968765E-2</v>
      </c>
      <c r="AW14" s="79">
        <f t="shared" si="40"/>
        <v>1.4597094417016218E-2</v>
      </c>
      <c r="AX14" s="79">
        <f t="shared" si="40"/>
        <v>1.4072014250163396E-2</v>
      </c>
      <c r="AY14" s="79">
        <f t="shared" si="40"/>
        <v>1.4160791364841116E-2</v>
      </c>
      <c r="AZ14" s="79">
        <f t="shared" si="40"/>
        <v>1.3995568110846126E-2</v>
      </c>
      <c r="BA14" s="79">
        <f t="shared" si="40"/>
        <v>1.4632876360575758E-2</v>
      </c>
      <c r="BB14" s="79">
        <f t="shared" si="40"/>
        <v>1.3398091345560647E-2</v>
      </c>
      <c r="BC14" s="79">
        <f t="shared" si="40"/>
        <v>1.3375994479986568E-2</v>
      </c>
      <c r="BD14" s="79">
        <f t="shared" si="40"/>
        <v>1.3421892645386617E-2</v>
      </c>
      <c r="BE14" s="79">
        <f t="shared" si="40"/>
        <v>1.4041263480469662E-2</v>
      </c>
      <c r="BF14" s="79">
        <f t="shared" ref="BF14:BQ14" si="41">($BE$9-AT9+BF9)/($BE$7-AT7+BF7)</f>
        <v>1.513450534478239E-2</v>
      </c>
      <c r="BG14" s="79">
        <f t="shared" si="41"/>
        <v>1.4114679003466057E-2</v>
      </c>
      <c r="BH14" s="79">
        <f t="shared" si="41"/>
        <v>1.4244636079478592E-2</v>
      </c>
      <c r="BI14" s="79">
        <f t="shared" si="41"/>
        <v>1.4276757889011484E-2</v>
      </c>
      <c r="BJ14" s="79">
        <f t="shared" si="41"/>
        <v>1.4464426601457582E-2</v>
      </c>
      <c r="BK14" s="79">
        <f t="shared" si="41"/>
        <v>1.4554129421261063E-2</v>
      </c>
      <c r="BL14" s="79">
        <f t="shared" si="41"/>
        <v>1.4535413831594271E-2</v>
      </c>
      <c r="BM14" s="79">
        <f t="shared" si="41"/>
        <v>1.4187117595608529E-2</v>
      </c>
      <c r="BN14" s="79">
        <f t="shared" si="41"/>
        <v>1.3988492526914177E-2</v>
      </c>
      <c r="BO14" s="79">
        <f t="shared" si="41"/>
        <v>1.3675341383053494E-2</v>
      </c>
      <c r="BP14" s="79">
        <f t="shared" si="41"/>
        <v>1.3209622120099358E-2</v>
      </c>
      <c r="BQ14" s="79">
        <f t="shared" si="41"/>
        <v>1.269262888334035E-2</v>
      </c>
      <c r="BR14" s="79">
        <f t="shared" ref="BR14:CB14" si="42">($BQ$9-BG9+BR9)/($BQ$7-BG7+BR7)</f>
        <v>1.2176724213255857E-2</v>
      </c>
      <c r="BS14" s="79">
        <f t="shared" si="42"/>
        <v>1.1802394616491763E-2</v>
      </c>
      <c r="BT14" s="79">
        <f t="shared" si="42"/>
        <v>1.1425304834236987E-2</v>
      </c>
      <c r="BU14" s="79">
        <f t="shared" si="42"/>
        <v>1.0970339198888493E-2</v>
      </c>
      <c r="BV14" s="79">
        <f t="shared" si="42"/>
        <v>1.0689351137847995E-2</v>
      </c>
      <c r="BW14" s="79">
        <f t="shared" si="42"/>
        <v>1.0554111516695866E-2</v>
      </c>
      <c r="BX14" s="79">
        <f t="shared" si="42"/>
        <v>1.0458132062637687E-2</v>
      </c>
      <c r="BY14" s="79">
        <f t="shared" si="42"/>
        <v>1.042619180046186E-2</v>
      </c>
      <c r="BZ14" s="79">
        <f t="shared" si="42"/>
        <v>1.0213420954605142E-2</v>
      </c>
      <c r="CA14" s="79">
        <f t="shared" si="42"/>
        <v>1.0080610412142244E-2</v>
      </c>
      <c r="CB14" s="79">
        <f t="shared" si="42"/>
        <v>9.9278491768376095E-3</v>
      </c>
      <c r="CC14" s="79">
        <f t="shared" ref="CC14:CM14" si="43">($CB$9-BR9+CC9)/($CB$7-BR7+CC7)</f>
        <v>9.7280157904776343E-3</v>
      </c>
      <c r="CD14" s="79">
        <f t="shared" si="43"/>
        <v>9.644232075937861E-3</v>
      </c>
      <c r="CE14" s="79">
        <f t="shared" si="43"/>
        <v>9.4282777334603312E-3</v>
      </c>
      <c r="CF14" s="79">
        <f t="shared" si="43"/>
        <v>9.274311108349427E-3</v>
      </c>
      <c r="CG14" s="79">
        <f t="shared" si="43"/>
        <v>9.1070881418571521E-3</v>
      </c>
      <c r="CH14" s="79">
        <f t="shared" si="43"/>
        <v>8.8590720042799314E-3</v>
      </c>
      <c r="CI14" s="79">
        <f t="shared" si="43"/>
        <v>9.2427596462613948E-3</v>
      </c>
      <c r="CJ14" s="79">
        <f t="shared" si="43"/>
        <v>1.0353881968448183E-2</v>
      </c>
      <c r="CK14" s="79">
        <f t="shared" si="43"/>
        <v>1.1465828136272206E-2</v>
      </c>
      <c r="CL14" s="79">
        <f t="shared" si="43"/>
        <v>1.2432378993600311E-2</v>
      </c>
      <c r="CM14" s="79">
        <f t="shared" si="43"/>
        <v>1.3597720259591172E-2</v>
      </c>
      <c r="CN14" s="79">
        <f t="shared" ref="CN14:CX14" si="44">($CM$9-CC9+CN9)/($CM$7-CC7+CN7)</f>
        <v>1.5343160888216778E-2</v>
      </c>
      <c r="CO14" s="79">
        <f t="shared" si="44"/>
        <v>1.6241260550603702E-2</v>
      </c>
      <c r="CP14" s="79">
        <f t="shared" si="44"/>
        <v>1.7072561729834332E-2</v>
      </c>
      <c r="CQ14" s="79">
        <f t="shared" si="44"/>
        <v>1.8512664188063493E-2</v>
      </c>
      <c r="CR14" s="79">
        <f t="shared" si="44"/>
        <v>1.9561956616634093E-2</v>
      </c>
      <c r="CS14" s="79">
        <f t="shared" si="44"/>
        <v>2.0549752729218891E-2</v>
      </c>
      <c r="CT14" s="79">
        <f t="shared" si="44"/>
        <v>2.1128985241685959E-2</v>
      </c>
      <c r="CU14" s="79">
        <f t="shared" si="44"/>
        <v>2.1024457925444915E-2</v>
      </c>
      <c r="CV14" s="79">
        <f t="shared" si="44"/>
        <v>2.1005320673570207E-2</v>
      </c>
      <c r="CW14" s="79">
        <f t="shared" si="44"/>
        <v>2.3140697089835474E-2</v>
      </c>
      <c r="CX14" s="79">
        <f t="shared" si="44"/>
        <v>2.2131400917072119E-2</v>
      </c>
      <c r="CY14" s="79">
        <f t="shared" ref="CY14" si="45">+CY9/CY7</f>
        <v>2.2175247270223113E-2</v>
      </c>
      <c r="CZ14" s="79">
        <f t="shared" ref="CZ14:DM14" si="46">+CZ9/CZ7</f>
        <v>2.2552009392574412E-2</v>
      </c>
      <c r="DA14" s="79">
        <f t="shared" si="46"/>
        <v>2.3027482693662431E-2</v>
      </c>
      <c r="DB14" s="79">
        <f t="shared" si="46"/>
        <v>2.3461425181642917E-2</v>
      </c>
      <c r="DC14" s="79">
        <f t="shared" si="46"/>
        <v>2.3866423946674268E-2</v>
      </c>
      <c r="DD14" s="79">
        <f t="shared" si="46"/>
        <v>2.4782780532521476E-2</v>
      </c>
      <c r="DE14" s="79">
        <f t="shared" si="46"/>
        <v>2.4941699712614711E-2</v>
      </c>
      <c r="DF14" s="79">
        <f t="shared" si="46"/>
        <v>2.4960499620441608E-2</v>
      </c>
      <c r="DG14" s="79">
        <f t="shared" si="46"/>
        <v>2.5221847872979309E-2</v>
      </c>
      <c r="DH14" s="79">
        <f t="shared" si="46"/>
        <v>2.5121969949967734E-2</v>
      </c>
      <c r="DI14" s="79">
        <f t="shared" si="46"/>
        <v>2.6014454149049921E-2</v>
      </c>
      <c r="DJ14" s="79">
        <f t="shared" si="46"/>
        <v>2.6104986056741893E-2</v>
      </c>
      <c r="DK14" s="79">
        <f t="shared" ref="DK14" si="47">+DK9/DK7</f>
        <v>2.6484206132922693E-2</v>
      </c>
      <c r="DL14" s="79">
        <f t="shared" si="46"/>
        <v>2.6663319442847916E-2</v>
      </c>
      <c r="DM14" s="79">
        <f t="shared" si="46"/>
        <v>2.7060774228072067E-2</v>
      </c>
      <c r="DN14" s="79">
        <f t="shared" ref="DN14:DO14" si="48">+DN9/DN7</f>
        <v>2.7667556045444616E-2</v>
      </c>
      <c r="DO14" s="79">
        <f t="shared" si="48"/>
        <v>2.8305533322560996E-2</v>
      </c>
      <c r="DP14" s="79">
        <v>2.885366788295821E-2</v>
      </c>
      <c r="DQ14" s="79">
        <v>2.9587108251420809E-2</v>
      </c>
      <c r="DR14" s="79">
        <f>+DR9/DR7</f>
        <v>3.0197794638536817E-2</v>
      </c>
      <c r="DS14" s="79">
        <f>+DS9/DS7</f>
        <v>3.1170529840035446E-2</v>
      </c>
    </row>
    <row r="15" spans="1:124" s="69" customFormat="1" ht="15">
      <c r="A15" s="70" t="s">
        <v>89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80">
        <f>+L3/(L7-$B$7+L7)*365</f>
        <v>15.568687255808449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>
        <f>+W3/(W7-$L$7+W7)*365</f>
        <v>12.205193768689389</v>
      </c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80">
        <f>+AH3/(AH7-$W$7+AH7)*365</f>
        <v>15.976837317450986</v>
      </c>
      <c r="AI15" s="80">
        <f>+AI3/($AH$7-X7+AI7)*365</f>
        <v>37.2657830377129</v>
      </c>
      <c r="AJ15" s="80">
        <f t="shared" ref="AJ15:AR15" si="49">+AJ3/($AH$7-Y7+AJ7)*365</f>
        <v>11.772249960460467</v>
      </c>
      <c r="AK15" s="80">
        <f t="shared" si="49"/>
        <v>12.194847833163358</v>
      </c>
      <c r="AL15" s="80">
        <f t="shared" si="49"/>
        <v>8.8839226558638806</v>
      </c>
      <c r="AM15" s="80">
        <f t="shared" si="49"/>
        <v>9.7685933227087531</v>
      </c>
      <c r="AN15" s="80">
        <f t="shared" si="49"/>
        <v>9.1327759035029921</v>
      </c>
      <c r="AO15" s="80">
        <f t="shared" si="49"/>
        <v>11.233145629455942</v>
      </c>
      <c r="AP15" s="80">
        <f t="shared" si="49"/>
        <v>11.028478409195575</v>
      </c>
      <c r="AQ15" s="80">
        <f t="shared" si="49"/>
        <v>12.930042304515503</v>
      </c>
      <c r="AR15" s="80">
        <f t="shared" si="49"/>
        <v>13.088732066112005</v>
      </c>
      <c r="AS15" s="80">
        <f>+AS3/(AS7-$AH$7+AS7)*365</f>
        <v>10.777767778432574</v>
      </c>
      <c r="AT15" s="79"/>
      <c r="AU15" s="76">
        <f t="shared" ref="AU15:BD15" si="50">+AU3/($AS$7-AI7+AU7)*365</f>
        <v>15.623169087105225</v>
      </c>
      <c r="AV15" s="76">
        <f t="shared" si="50"/>
        <v>12.063272667391924</v>
      </c>
      <c r="AW15" s="76">
        <f t="shared" si="50"/>
        <v>12.966140381064468</v>
      </c>
      <c r="AX15" s="76">
        <f t="shared" si="50"/>
        <v>11.328047726288647</v>
      </c>
      <c r="AY15" s="76">
        <f t="shared" si="50"/>
        <v>9.6147575303459725</v>
      </c>
      <c r="AZ15" s="76">
        <f t="shared" si="50"/>
        <v>25.127442373216635</v>
      </c>
      <c r="BA15" s="76">
        <f t="shared" si="50"/>
        <v>23.425370948587002</v>
      </c>
      <c r="BB15" s="76">
        <f t="shared" si="50"/>
        <v>8.5429293236134409</v>
      </c>
      <c r="BC15" s="76">
        <f t="shared" si="50"/>
        <v>21.696219073181879</v>
      </c>
      <c r="BD15" s="76">
        <f t="shared" si="50"/>
        <v>30.026513145354013</v>
      </c>
      <c r="BE15" s="76">
        <f>+BE3/($BE$7-AS7+BE7)*365</f>
        <v>11.245793463157471</v>
      </c>
      <c r="BF15" s="76">
        <f t="shared" ref="BF15:BP15" si="51">+BF3/($BE$7-AT7+BF7)*365</f>
        <v>12.467844387624387</v>
      </c>
      <c r="BG15" s="76">
        <f t="shared" si="51"/>
        <v>16.437736602436431</v>
      </c>
      <c r="BH15" s="76">
        <f t="shared" si="51"/>
        <v>11.376186092645765</v>
      </c>
      <c r="BI15" s="76">
        <f t="shared" si="51"/>
        <v>22.679193574302516</v>
      </c>
      <c r="BJ15" s="76">
        <f t="shared" si="51"/>
        <v>24.498879755304305</v>
      </c>
      <c r="BK15" s="76">
        <f t="shared" si="51"/>
        <v>10.394734760167355</v>
      </c>
      <c r="BL15" s="76">
        <f t="shared" si="51"/>
        <v>14.636104283591397</v>
      </c>
      <c r="BM15" s="76">
        <f t="shared" si="51"/>
        <v>21.784686724473335</v>
      </c>
      <c r="BN15" s="76">
        <f t="shared" si="51"/>
        <v>9.8858947697961757</v>
      </c>
      <c r="BO15" s="76">
        <f t="shared" si="51"/>
        <v>25.991928955626175</v>
      </c>
      <c r="BP15" s="76">
        <f t="shared" si="51"/>
        <v>18.015423749911413</v>
      </c>
      <c r="BQ15" s="76">
        <f>+BQ3/($BQ$7-BE7+BQ7)*365</f>
        <v>12.460746383030852</v>
      </c>
      <c r="BR15" s="76">
        <f t="shared" ref="BR15:CB15" si="52">+BR3/($BQ$7-BG7+BR7)*365</f>
        <v>13.307112829918097</v>
      </c>
      <c r="BS15" s="76">
        <f t="shared" si="52"/>
        <v>12.577637601806353</v>
      </c>
      <c r="BT15" s="76">
        <f t="shared" si="52"/>
        <v>16.837059888084909</v>
      </c>
      <c r="BU15" s="76">
        <f t="shared" si="52"/>
        <v>18.848194434006242</v>
      </c>
      <c r="BV15" s="81">
        <f t="shared" si="52"/>
        <v>20.246574130837423</v>
      </c>
      <c r="BW15" s="81">
        <f t="shared" si="52"/>
        <v>22.029622873060752</v>
      </c>
      <c r="BX15" s="81">
        <f t="shared" si="52"/>
        <v>22.944821289932879</v>
      </c>
      <c r="BY15" s="81">
        <f t="shared" si="52"/>
        <v>23.082646205744254</v>
      </c>
      <c r="BZ15" s="81">
        <f t="shared" si="52"/>
        <v>29.768322423681635</v>
      </c>
      <c r="CA15" s="81">
        <f t="shared" si="52"/>
        <v>23.855015587152426</v>
      </c>
      <c r="CB15" s="81">
        <f t="shared" si="52"/>
        <v>20.074618632159492</v>
      </c>
      <c r="CC15" s="81">
        <f t="shared" ref="CC15:CM15" si="53">+CC3/($CB$7-BR7+CC7)*365</f>
        <v>17.917101701574072</v>
      </c>
      <c r="CD15" s="81">
        <f t="shared" si="53"/>
        <v>18.456741801562526</v>
      </c>
      <c r="CE15" s="81">
        <f t="shared" si="53"/>
        <v>23.219424527965373</v>
      </c>
      <c r="CF15" s="81">
        <f t="shared" si="53"/>
        <v>20.383909271967841</v>
      </c>
      <c r="CG15" s="81">
        <f t="shared" si="53"/>
        <v>21.098604888897281</v>
      </c>
      <c r="CH15" s="81">
        <f t="shared" si="53"/>
        <v>20.607036318071856</v>
      </c>
      <c r="CI15" s="81">
        <f t="shared" si="53"/>
        <v>29.289778566526845</v>
      </c>
      <c r="CJ15" s="81">
        <f t="shared" si="53"/>
        <v>22.618594900158982</v>
      </c>
      <c r="CK15" s="81">
        <f t="shared" si="53"/>
        <v>29.437241147470559</v>
      </c>
      <c r="CL15" s="81">
        <f t="shared" si="53"/>
        <v>24.617997600947007</v>
      </c>
      <c r="CM15" s="81">
        <f t="shared" si="53"/>
        <v>25.709968331834425</v>
      </c>
      <c r="CN15" s="81">
        <f t="shared" ref="CN15:CX15" si="54">+CN3/($CM$7-CC7+CN7)*365</f>
        <v>26.848680425736333</v>
      </c>
      <c r="CO15" s="81">
        <f t="shared" si="54"/>
        <v>20.741714586325042</v>
      </c>
      <c r="CP15" s="81">
        <f t="shared" si="54"/>
        <v>20.621363171756048</v>
      </c>
      <c r="CQ15" s="81">
        <f t="shared" si="54"/>
        <v>17.239312701498839</v>
      </c>
      <c r="CR15" s="81">
        <f t="shared" si="54"/>
        <v>13.054104469107902</v>
      </c>
      <c r="CS15" s="81">
        <f t="shared" si="54"/>
        <v>13.553025034057349</v>
      </c>
      <c r="CT15" s="81">
        <f t="shared" si="54"/>
        <v>14.330185398186215</v>
      </c>
      <c r="CU15" s="81">
        <f t="shared" si="54"/>
        <v>11.719311359680331</v>
      </c>
      <c r="CV15" s="81">
        <f t="shared" si="54"/>
        <v>19.30572439333524</v>
      </c>
      <c r="CW15" s="81">
        <f t="shared" si="54"/>
        <v>15.743690085162358</v>
      </c>
      <c r="CX15" s="81">
        <f t="shared" si="54"/>
        <v>22.066356280256773</v>
      </c>
      <c r="CY15" s="81">
        <f t="shared" ref="CY15" si="55">+CY3/CY7*365</f>
        <v>17.883921877191877</v>
      </c>
      <c r="CZ15" s="81">
        <f t="shared" ref="CZ15:DM15" si="56">+CZ3/CZ7*365</f>
        <v>12.736500958771229</v>
      </c>
      <c r="DA15" s="81">
        <f t="shared" si="56"/>
        <v>15.092568075428069</v>
      </c>
      <c r="DB15" s="81">
        <f t="shared" si="56"/>
        <v>13.680788287708532</v>
      </c>
      <c r="DC15" s="81">
        <f t="shared" si="56"/>
        <v>12.247743014490295</v>
      </c>
      <c r="DD15" s="81">
        <f t="shared" si="56"/>
        <v>10.723613269964492</v>
      </c>
      <c r="DE15" s="81">
        <f t="shared" si="56"/>
        <v>11.561057364927535</v>
      </c>
      <c r="DF15" s="81">
        <f t="shared" si="56"/>
        <v>10.922800807271619</v>
      </c>
      <c r="DG15" s="81">
        <f t="shared" si="56"/>
        <v>9.6733462099090026</v>
      </c>
      <c r="DH15" s="81">
        <f t="shared" si="56"/>
        <v>10.556011876220206</v>
      </c>
      <c r="DI15" s="81">
        <f t="shared" si="56"/>
        <v>12.133316994651238</v>
      </c>
      <c r="DJ15" s="81">
        <f t="shared" si="56"/>
        <v>13.141312904450633</v>
      </c>
      <c r="DK15" s="81">
        <f t="shared" ref="DK15" si="57">+DK3/DK7*365</f>
        <v>12.28751332594485</v>
      </c>
      <c r="DL15" s="81">
        <f t="shared" si="56"/>
        <v>12.620064364471856</v>
      </c>
      <c r="DM15" s="81">
        <f t="shared" si="56"/>
        <v>12.794348843440709</v>
      </c>
      <c r="DN15" s="81">
        <f t="shared" ref="DN15:DO15" si="58">+DN3/DN7*365</f>
        <v>11.232412595371656</v>
      </c>
      <c r="DO15" s="81">
        <f t="shared" si="58"/>
        <v>10.968342416533742</v>
      </c>
      <c r="DP15" s="81">
        <v>8.8037711811213448</v>
      </c>
      <c r="DQ15" s="81">
        <v>10.747111426596616</v>
      </c>
      <c r="DR15" s="81">
        <f>+DR3/DR7*365</f>
        <v>11.274255310310997</v>
      </c>
      <c r="DS15" s="81">
        <f>+DS3/DS7*365</f>
        <v>9.3680143963245719</v>
      </c>
    </row>
    <row r="16" spans="1:124" s="69" customFormat="1" ht="15.75" thickBot="1">
      <c r="A16" s="82" t="s">
        <v>90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>
        <f>+L3/(L7-$B$7+L7)</f>
        <v>4.2653937687146433E-2</v>
      </c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f>+W3/(W7-$L$7+W7)</f>
        <v>3.3438887037505173E-2</v>
      </c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>
        <f>+AH3/(AH7-$W$7+AH7)</f>
        <v>4.3772157034112288E-2</v>
      </c>
      <c r="AI16" s="84">
        <f>+AI3/($AH$7-X7+AI7)</f>
        <v>0.10209803571976137</v>
      </c>
      <c r="AJ16" s="84">
        <f>+AJ3/($AH$7-Y7+AJ7)</f>
        <v>3.2252739617699908E-2</v>
      </c>
      <c r="AK16" s="84">
        <f t="shared" ref="AK16:AR16" si="59">+AK3/($AH$7-Z7+AK7)</f>
        <v>3.3410542008666735E-2</v>
      </c>
      <c r="AL16" s="84">
        <f t="shared" si="59"/>
        <v>2.4339514125654466E-2</v>
      </c>
      <c r="AM16" s="84">
        <f t="shared" si="59"/>
        <v>2.6763269377284255E-2</v>
      </c>
      <c r="AN16" s="84">
        <f t="shared" si="59"/>
        <v>2.5021303845213675E-2</v>
      </c>
      <c r="AO16" s="84">
        <f t="shared" si="59"/>
        <v>3.0775741450564224E-2</v>
      </c>
      <c r="AP16" s="84">
        <f t="shared" si="59"/>
        <v>3.0215009340261851E-2</v>
      </c>
      <c r="AQ16" s="84">
        <f t="shared" si="59"/>
        <v>3.5424773437028774E-2</v>
      </c>
      <c r="AR16" s="84">
        <f t="shared" si="59"/>
        <v>3.5859539907156179E-2</v>
      </c>
      <c r="AS16" s="84">
        <f>+AS3/(AS7-$AH$7+AS7)</f>
        <v>2.9528130899815271E-2</v>
      </c>
      <c r="AT16" s="84"/>
      <c r="AU16" s="84">
        <f t="shared" ref="AU16:BD16" si="60">+AU3/($AS$7-AI7+AU7)</f>
        <v>4.280320297837048E-2</v>
      </c>
      <c r="AV16" s="84">
        <f t="shared" si="60"/>
        <v>3.3050062102443628E-2</v>
      </c>
      <c r="AW16" s="84">
        <f t="shared" si="60"/>
        <v>3.5523672276888955E-2</v>
      </c>
      <c r="AX16" s="84">
        <f t="shared" si="60"/>
        <v>3.1035747195311363E-2</v>
      </c>
      <c r="AY16" s="84">
        <f t="shared" si="60"/>
        <v>2.6341801453002665E-2</v>
      </c>
      <c r="AZ16" s="84">
        <f t="shared" si="60"/>
        <v>6.8842307871826394E-2</v>
      </c>
      <c r="BA16" s="84">
        <f t="shared" si="60"/>
        <v>6.4179098489279454E-2</v>
      </c>
      <c r="BB16" s="84">
        <f t="shared" si="60"/>
        <v>2.3405285818119018E-2</v>
      </c>
      <c r="BC16" s="84">
        <f t="shared" si="60"/>
        <v>5.9441696090909261E-2</v>
      </c>
      <c r="BD16" s="84">
        <f t="shared" si="60"/>
        <v>8.2264419576312364E-2</v>
      </c>
      <c r="BE16" s="84">
        <f t="shared" ref="BE16:BP16" si="61">+BE3/($BE$7-AS7+BE7)</f>
        <v>3.0810393049746494E-2</v>
      </c>
      <c r="BF16" s="84">
        <f t="shared" si="61"/>
        <v>3.4158477774313391E-2</v>
      </c>
      <c r="BG16" s="84">
        <f t="shared" si="61"/>
        <v>4.5034894801195699E-2</v>
      </c>
      <c r="BH16" s="84">
        <f t="shared" si="61"/>
        <v>3.1167633130536346E-2</v>
      </c>
      <c r="BI16" s="84">
        <f t="shared" si="61"/>
        <v>6.2134776915897305E-2</v>
      </c>
      <c r="BJ16" s="84">
        <f t="shared" si="61"/>
        <v>6.712021850768303E-2</v>
      </c>
      <c r="BK16" s="84">
        <f t="shared" si="61"/>
        <v>2.847872537032152E-2</v>
      </c>
      <c r="BL16" s="84">
        <f t="shared" si="61"/>
        <v>4.0098915845455885E-2</v>
      </c>
      <c r="BM16" s="84">
        <f t="shared" si="61"/>
        <v>5.968407321773516E-2</v>
      </c>
      <c r="BN16" s="84">
        <f t="shared" si="61"/>
        <v>2.708464320492103E-2</v>
      </c>
      <c r="BO16" s="84">
        <f t="shared" si="61"/>
        <v>7.1210764261989523E-2</v>
      </c>
      <c r="BP16" s="84">
        <f t="shared" si="61"/>
        <v>4.9357325342223049E-2</v>
      </c>
      <c r="BQ16" s="84">
        <f>+BQ3/($BQ$7-BE7+BQ7)</f>
        <v>3.4139031186385893E-2</v>
      </c>
      <c r="BR16" s="84">
        <f t="shared" ref="BR16:CB16" si="62">+BR3/($BQ$7-BG7+BR7)</f>
        <v>3.6457843369638622E-2</v>
      </c>
      <c r="BS16" s="84">
        <f t="shared" si="62"/>
        <v>3.4459281100839324E-2</v>
      </c>
      <c r="BT16" s="84">
        <f t="shared" si="62"/>
        <v>4.6128931200232627E-2</v>
      </c>
      <c r="BU16" s="84">
        <f t="shared" si="62"/>
        <v>5.1638888860291075E-2</v>
      </c>
      <c r="BV16" s="84">
        <f t="shared" si="62"/>
        <v>5.5470066111883348E-2</v>
      </c>
      <c r="BW16" s="84">
        <f t="shared" si="62"/>
        <v>6.0355131159070555E-2</v>
      </c>
      <c r="BX16" s="84">
        <f t="shared" si="62"/>
        <v>6.286252408200789E-2</v>
      </c>
      <c r="BY16" s="84">
        <f t="shared" si="62"/>
        <v>6.3240126591080151E-2</v>
      </c>
      <c r="BZ16" s="84">
        <f t="shared" si="62"/>
        <v>8.1557047736114066E-2</v>
      </c>
      <c r="CA16" s="84">
        <f t="shared" si="62"/>
        <v>6.5356207088088841E-2</v>
      </c>
      <c r="CB16" s="84">
        <f t="shared" si="62"/>
        <v>5.4998955156601345E-2</v>
      </c>
      <c r="CC16" s="84">
        <f t="shared" ref="CC16:CM16" si="63">+CC3/($CB$7-BR7+CC7)</f>
        <v>4.9087949867326224E-2</v>
      </c>
      <c r="CD16" s="84">
        <f t="shared" si="63"/>
        <v>5.0566415894691852E-2</v>
      </c>
      <c r="CE16" s="84">
        <f t="shared" si="63"/>
        <v>6.3614861720453081E-2</v>
      </c>
      <c r="CF16" s="84">
        <f t="shared" si="63"/>
        <v>5.584632677251463E-2</v>
      </c>
      <c r="CG16" s="84">
        <f t="shared" si="63"/>
        <v>5.7804396955882964E-2</v>
      </c>
      <c r="CH16" s="84">
        <f t="shared" si="63"/>
        <v>5.6457633748142069E-2</v>
      </c>
      <c r="CI16" s="84">
        <f t="shared" si="63"/>
        <v>8.0245968675416016E-2</v>
      </c>
      <c r="CJ16" s="84">
        <f t="shared" si="63"/>
        <v>6.1968753151120499E-2</v>
      </c>
      <c r="CK16" s="84">
        <f t="shared" si="63"/>
        <v>8.0649975746494684E-2</v>
      </c>
      <c r="CL16" s="84">
        <f t="shared" si="63"/>
        <v>6.744656876971783E-2</v>
      </c>
      <c r="CM16" s="84">
        <f t="shared" si="63"/>
        <v>7.0438269402286091E-2</v>
      </c>
      <c r="CN16" s="84">
        <f t="shared" ref="CN16:CX16" si="64">+CN3/($CM$7-CC7+CN7)</f>
        <v>7.3558028563661185E-2</v>
      </c>
      <c r="CO16" s="84">
        <f t="shared" si="64"/>
        <v>5.6826615305000119E-2</v>
      </c>
      <c r="CP16" s="84">
        <f t="shared" si="64"/>
        <v>5.6496885402071366E-2</v>
      </c>
      <c r="CQ16" s="84">
        <f t="shared" si="64"/>
        <v>4.7230993702736548E-2</v>
      </c>
      <c r="CR16" s="84">
        <f t="shared" si="64"/>
        <v>3.5764669778377813E-2</v>
      </c>
      <c r="CS16" s="84">
        <f t="shared" si="64"/>
        <v>3.7131575435773556E-2</v>
      </c>
      <c r="CT16" s="84">
        <f t="shared" si="64"/>
        <v>3.9260781912838945E-2</v>
      </c>
      <c r="CU16" s="84">
        <f t="shared" si="64"/>
        <v>3.2107702355288578E-2</v>
      </c>
      <c r="CV16" s="84">
        <f t="shared" si="64"/>
        <v>5.2892395598178737E-2</v>
      </c>
      <c r="CW16" s="84">
        <f t="shared" si="64"/>
        <v>4.3133397493595502E-2</v>
      </c>
      <c r="CX16" s="84">
        <f t="shared" si="64"/>
        <v>6.0455770630840476E-2</v>
      </c>
      <c r="CY16" s="84">
        <f t="shared" ref="CY16" si="65">+CY3/CY7</f>
        <v>4.8997046238881854E-2</v>
      </c>
      <c r="CZ16" s="84">
        <f t="shared" ref="CZ16:DM16" si="66">+CZ3/CZ7</f>
        <v>3.4894523174715697E-2</v>
      </c>
      <c r="DA16" s="84">
        <f t="shared" si="66"/>
        <v>4.1349501576515256E-2</v>
      </c>
      <c r="DB16" s="84">
        <f t="shared" si="66"/>
        <v>3.7481611747146662E-2</v>
      </c>
      <c r="DC16" s="84">
        <f t="shared" si="66"/>
        <v>3.3555460313672042E-2</v>
      </c>
      <c r="DD16" s="84">
        <f t="shared" si="66"/>
        <v>2.9379762383464361E-2</v>
      </c>
      <c r="DE16" s="84">
        <f t="shared" si="66"/>
        <v>3.1674129766924755E-2</v>
      </c>
      <c r="DF16" s="84">
        <f t="shared" si="66"/>
        <v>2.9925481663757861E-2</v>
      </c>
      <c r="DG16" s="84">
        <f t="shared" si="66"/>
        <v>2.6502318383312334E-2</v>
      </c>
      <c r="DH16" s="84">
        <f t="shared" si="66"/>
        <v>2.8920580482795083E-2</v>
      </c>
      <c r="DI16" s="84">
        <f t="shared" si="66"/>
        <v>3.3241964368907501E-2</v>
      </c>
      <c r="DJ16" s="84">
        <f t="shared" si="66"/>
        <v>3.6003596998494883E-2</v>
      </c>
      <c r="DK16" s="84">
        <f t="shared" ref="DK16" si="67">+DK3/DK7</f>
        <v>3.366442007108178E-2</v>
      </c>
      <c r="DL16" s="84">
        <f t="shared" si="66"/>
        <v>3.4575518806772211E-2</v>
      </c>
      <c r="DM16" s="84">
        <f t="shared" si="66"/>
        <v>3.5053010529974546E-2</v>
      </c>
      <c r="DN16" s="84">
        <f t="shared" ref="DN16:DO16" si="68">+DN3/DN7</f>
        <v>3.0773733138004539E-2</v>
      </c>
      <c r="DO16" s="84">
        <f t="shared" si="68"/>
        <v>3.0050253195982857E-2</v>
      </c>
      <c r="DP16" s="84">
        <v>2.4119921044168068E-2</v>
      </c>
      <c r="DQ16" s="84">
        <v>2.944414089478525E-2</v>
      </c>
      <c r="DR16" s="84">
        <f>+DR3/DR7</f>
        <v>3.0888370713180815E-2</v>
      </c>
      <c r="DS16" s="84">
        <f>+DS3/DS7</f>
        <v>2.5665792866642664E-2</v>
      </c>
    </row>
    <row r="17" spans="1:123" ht="25.5">
      <c r="A17" s="85" t="s">
        <v>91</v>
      </c>
      <c r="P17" s="86"/>
      <c r="Q17" s="86"/>
      <c r="R17" s="86"/>
      <c r="S17" s="86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</row>
    <row r="18" spans="1:123">
      <c r="CX18" s="87"/>
      <c r="CY18" s="87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7"/>
      <c r="DS18" s="144"/>
    </row>
    <row r="19" spans="1:123" ht="15">
      <c r="BH19" s="89"/>
      <c r="BI19" s="89"/>
      <c r="BJ19" s="89"/>
      <c r="BK19" s="89"/>
      <c r="BL19" s="89"/>
      <c r="BM19" s="89"/>
      <c r="BN19" s="89"/>
      <c r="CX19" s="90">
        <v>41699</v>
      </c>
      <c r="CY19" s="90"/>
      <c r="CZ19" s="90"/>
      <c r="DA19" s="90"/>
      <c r="DB19" s="90"/>
      <c r="DC19" s="90"/>
      <c r="DD19" s="90"/>
      <c r="DE19" s="90"/>
      <c r="DF19" s="90"/>
      <c r="DG19" s="91"/>
      <c r="DH19" s="91"/>
      <c r="DI19" s="91"/>
      <c r="DJ19" s="91"/>
      <c r="DK19" s="91"/>
      <c r="DL19" s="91"/>
      <c r="DM19" s="91"/>
      <c r="DN19" s="90">
        <v>42064</v>
      </c>
    </row>
    <row r="20" spans="1:123" ht="15">
      <c r="BN20" s="92"/>
      <c r="BP20" s="93"/>
      <c r="CX20" s="87">
        <v>32911</v>
      </c>
      <c r="CY20" s="87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5"/>
    </row>
    <row r="21" spans="1:123">
      <c r="DG21" s="87"/>
      <c r="DH21" s="87"/>
      <c r="DI21" s="87"/>
      <c r="DJ21" s="87"/>
      <c r="DK21" s="87"/>
      <c r="DL21" s="87"/>
      <c r="DM21" s="87"/>
      <c r="DN21" s="95"/>
    </row>
    <row r="22" spans="1:123">
      <c r="BA22" s="96"/>
      <c r="DG22" s="87"/>
      <c r="DH22" s="87"/>
      <c r="DI22" s="87"/>
      <c r="DJ22" s="87"/>
      <c r="DK22" s="87"/>
      <c r="DL22" s="87"/>
      <c r="DM22" s="87"/>
      <c r="DN22" s="87"/>
    </row>
    <row r="23" spans="1:123"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</row>
    <row r="25" spans="1:123" ht="15">
      <c r="BG25" s="98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100"/>
      <c r="DM25" s="100"/>
    </row>
    <row r="26" spans="1:123">
      <c r="C26" s="101" t="s">
        <v>92</v>
      </c>
      <c r="D26" s="101" t="s">
        <v>93</v>
      </c>
      <c r="E26" s="101" t="s">
        <v>94</v>
      </c>
      <c r="F26" s="101" t="s">
        <v>95</v>
      </c>
      <c r="G26" s="101" t="s">
        <v>96</v>
      </c>
      <c r="H26" s="101" t="s">
        <v>97</v>
      </c>
      <c r="I26" s="101" t="s">
        <v>98</v>
      </c>
      <c r="J26" s="101" t="s">
        <v>99</v>
      </c>
      <c r="K26" s="101" t="s">
        <v>100</v>
      </c>
      <c r="L26" s="101" t="s">
        <v>101</v>
      </c>
      <c r="M26" s="101" t="s">
        <v>119</v>
      </c>
    </row>
    <row r="27" spans="1:123">
      <c r="B27" s="102" t="s">
        <v>102</v>
      </c>
      <c r="C27" s="103">
        <f>L5</f>
        <v>558856</v>
      </c>
      <c r="D27" s="103">
        <f>W5</f>
        <v>583844</v>
      </c>
      <c r="E27" s="103">
        <f>AH5</f>
        <v>684783</v>
      </c>
      <c r="F27" s="103">
        <f>AS5</f>
        <v>862585</v>
      </c>
      <c r="G27" s="103">
        <f>BE5</f>
        <v>977827.86152654211</v>
      </c>
      <c r="H27" s="103">
        <f>+BQ5</f>
        <v>486511.21665553091</v>
      </c>
      <c r="I27" s="103">
        <f>+CB5</f>
        <v>397862.44414419658</v>
      </c>
      <c r="J27" s="103">
        <f>+CM5</f>
        <v>1581259.5598618854</v>
      </c>
      <c r="K27" s="103">
        <f>+CX5</f>
        <v>1752414</v>
      </c>
      <c r="L27" s="103">
        <f>+DJ5</f>
        <v>2808200.3432135298</v>
      </c>
      <c r="M27" s="103">
        <f>+DS5</f>
        <v>2941161.6260611201</v>
      </c>
    </row>
    <row r="28" spans="1:123">
      <c r="B28" s="102" t="s">
        <v>103</v>
      </c>
      <c r="C28" s="103">
        <f>+L4</f>
        <v>705877</v>
      </c>
      <c r="D28" s="103">
        <f>W4</f>
        <v>718503</v>
      </c>
      <c r="E28" s="103">
        <f>AH4</f>
        <v>884819</v>
      </c>
      <c r="F28" s="103">
        <f>AS4</f>
        <v>1015157</v>
      </c>
      <c r="G28" s="103">
        <f>BE4</f>
        <v>1111216.8366764621</v>
      </c>
      <c r="H28" s="103">
        <f>+BQ4</f>
        <v>679598.41019082093</v>
      </c>
      <c r="I28" s="103">
        <f>+CB4</f>
        <v>689674.89125842648</v>
      </c>
      <c r="J28" s="103">
        <f>+CM4</f>
        <v>1996737.3231030118</v>
      </c>
      <c r="K28" s="103">
        <f>+CX4</f>
        <v>2144277</v>
      </c>
      <c r="L28" s="103">
        <f>+DJ4</f>
        <v>3094263.9348665201</v>
      </c>
      <c r="M28" s="103">
        <f>+DS4</f>
        <v>3163994.8886323199</v>
      </c>
    </row>
    <row r="29" spans="1:123" s="104" customFormat="1"/>
    <row r="30" spans="1:123">
      <c r="B30" s="105" t="s">
        <v>104</v>
      </c>
      <c r="C30" s="106" t="s">
        <v>92</v>
      </c>
      <c r="D30" s="106" t="s">
        <v>93</v>
      </c>
      <c r="E30" s="106" t="s">
        <v>94</v>
      </c>
      <c r="F30" s="106" t="s">
        <v>95</v>
      </c>
      <c r="G30" s="106">
        <v>40513</v>
      </c>
      <c r="H30" s="106">
        <v>40878</v>
      </c>
      <c r="I30" s="106">
        <v>41244</v>
      </c>
      <c r="J30" s="106">
        <v>41609</v>
      </c>
      <c r="K30" s="106">
        <f>+CX2</f>
        <v>41974</v>
      </c>
      <c r="L30" s="106">
        <f>+DJ2</f>
        <v>42369</v>
      </c>
      <c r="M30" s="110" t="str">
        <f>+M26</f>
        <v>Sep-16</v>
      </c>
    </row>
    <row r="31" spans="1:123">
      <c r="B31" s="107" t="s">
        <v>86</v>
      </c>
      <c r="C31" s="108">
        <f>L12</f>
        <v>1.460702467890244</v>
      </c>
      <c r="D31" s="108">
        <f>W12</f>
        <v>1.1041883371095065</v>
      </c>
      <c r="E31" s="108">
        <f>AH12</f>
        <v>1.2017471463410159</v>
      </c>
      <c r="F31" s="108">
        <f>AS12</f>
        <v>1.5653934239992451</v>
      </c>
      <c r="G31" s="108">
        <f>BE12</f>
        <v>1.8169655838804473</v>
      </c>
      <c r="H31" s="108">
        <f>+BQ12</f>
        <v>0.85633607516533816</v>
      </c>
      <c r="I31" s="108">
        <f>CB12</f>
        <v>0.59285562274222969</v>
      </c>
      <c r="J31" s="108">
        <f>+CM12</f>
        <v>1.8986651007494779</v>
      </c>
      <c r="K31" s="108">
        <f t="shared" ref="K31:K33" si="69">+CX12</f>
        <v>2.0969389769786084</v>
      </c>
      <c r="L31" s="108">
        <f t="shared" ref="L31:L33" si="70">+DJ12</f>
        <v>2.878569862061485</v>
      </c>
      <c r="M31" s="108">
        <f>+DS12</f>
        <v>2.8112482231719</v>
      </c>
    </row>
    <row r="32" spans="1:123">
      <c r="B32" s="107" t="s">
        <v>87</v>
      </c>
      <c r="C32" s="108">
        <f>L13</f>
        <v>10.310005659004554</v>
      </c>
      <c r="D32" s="108">
        <f>W13</f>
        <v>9.7834067276024133</v>
      </c>
      <c r="E32" s="108">
        <f>AH13</f>
        <v>9.9968923401929715</v>
      </c>
      <c r="F32" s="108">
        <f>AS13</f>
        <v>6.8609955923002213</v>
      </c>
      <c r="G32" s="108">
        <f>BE13</f>
        <v>8.5957915626670722</v>
      </c>
      <c r="H32" s="108">
        <f>BQ13</f>
        <v>8.8505696436696653</v>
      </c>
      <c r="I32" s="108">
        <f>CB13</f>
        <v>12.740294257237776</v>
      </c>
      <c r="J32" s="108">
        <f>+CM13</f>
        <v>10.383639130945189</v>
      </c>
      <c r="K32" s="108">
        <f t="shared" si="69"/>
        <v>5.825665153569572</v>
      </c>
      <c r="L32" s="108">
        <f t="shared" si="70"/>
        <v>4.7033917508376923</v>
      </c>
      <c r="M32" s="108">
        <f>+DS13</f>
        <v>3.8658961075432514</v>
      </c>
    </row>
    <row r="33" spans="2:15">
      <c r="B33" s="107" t="s">
        <v>88</v>
      </c>
      <c r="C33" s="109">
        <f>L14</f>
        <v>1.292088902011688E-2</v>
      </c>
      <c r="D33" s="109">
        <f>W14</f>
        <v>1.5667700724478238E-2</v>
      </c>
      <c r="E33" s="109">
        <f>AH14</f>
        <v>1.4215431624147979E-2</v>
      </c>
      <c r="F33" s="109">
        <f>AS14</f>
        <v>1.7503834698452566E-2</v>
      </c>
      <c r="G33" s="109">
        <f>BE14</f>
        <v>1.4041263480469662E-2</v>
      </c>
      <c r="H33" s="109">
        <f>BQ14</f>
        <v>1.269262888334035E-2</v>
      </c>
      <c r="I33" s="109">
        <f>CB14</f>
        <v>9.9278491768376095E-3</v>
      </c>
      <c r="J33" s="109">
        <f>+CM14</f>
        <v>1.3597720259591172E-2</v>
      </c>
      <c r="K33" s="109">
        <f t="shared" si="69"/>
        <v>2.2131400917072119E-2</v>
      </c>
      <c r="L33" s="109">
        <f t="shared" si="70"/>
        <v>2.6104986056741893E-2</v>
      </c>
      <c r="M33" s="109">
        <f>+DS14</f>
        <v>3.1170529840035446E-2</v>
      </c>
    </row>
    <row r="34" spans="2:15">
      <c r="B34" s="105" t="s">
        <v>104</v>
      </c>
      <c r="C34" s="106" t="s">
        <v>92</v>
      </c>
      <c r="D34" s="106" t="s">
        <v>93</v>
      </c>
      <c r="E34" s="106" t="s">
        <v>94</v>
      </c>
      <c r="F34" s="106" t="s">
        <v>95</v>
      </c>
      <c r="G34" s="110" t="s">
        <v>96</v>
      </c>
      <c r="H34" s="110" t="s">
        <v>97</v>
      </c>
      <c r="I34" s="110" t="s">
        <v>98</v>
      </c>
      <c r="J34" s="106">
        <f>+J30</f>
        <v>41609</v>
      </c>
      <c r="K34" s="106">
        <f>+K30</f>
        <v>41974</v>
      </c>
      <c r="L34" s="106">
        <f>+L30</f>
        <v>42369</v>
      </c>
      <c r="M34" s="106" t="str">
        <f>+M30</f>
        <v>Sep-16</v>
      </c>
    </row>
    <row r="35" spans="2:15">
      <c r="B35" s="107" t="s">
        <v>105</v>
      </c>
      <c r="C35" s="111">
        <f>+L16</f>
        <v>4.2653937687146433E-2</v>
      </c>
      <c r="D35" s="111">
        <f>+W16</f>
        <v>3.3438887037505173E-2</v>
      </c>
      <c r="E35" s="111">
        <f>+AH16</f>
        <v>4.3772157034112288E-2</v>
      </c>
      <c r="F35" s="111">
        <f>+AS16</f>
        <v>2.9528130899815271E-2</v>
      </c>
      <c r="G35" s="111">
        <f>+BE16</f>
        <v>3.0810393049746494E-2</v>
      </c>
      <c r="H35" s="111">
        <f>+BQ16</f>
        <v>3.4139031186385893E-2</v>
      </c>
      <c r="I35" s="111">
        <f>+CB16</f>
        <v>5.4998955156601345E-2</v>
      </c>
      <c r="J35" s="111">
        <f>+CM16</f>
        <v>7.0438269402286091E-2</v>
      </c>
      <c r="K35" s="111">
        <f>+CX16</f>
        <v>6.0455770630840476E-2</v>
      </c>
      <c r="L35" s="111">
        <f>+DJ16</f>
        <v>3.6003596998494883E-2</v>
      </c>
      <c r="M35" s="111">
        <f>+DS16</f>
        <v>2.5665792866642664E-2</v>
      </c>
      <c r="O35" s="112"/>
    </row>
  </sheetData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"/>
  <sheetViews>
    <sheetView showGridLines="0" workbookViewId="0">
      <selection activeCell="O15" sqref="O15"/>
    </sheetView>
  </sheetViews>
  <sheetFormatPr baseColWidth="10" defaultRowHeight="15"/>
  <cols>
    <col min="2" max="2" width="12" bestFit="1" customWidth="1"/>
    <col min="3" max="3" width="13.5703125" bestFit="1" customWidth="1"/>
    <col min="4" max="7" width="13" bestFit="1" customWidth="1"/>
    <col min="8" max="8" width="11" bestFit="1" customWidth="1"/>
    <col min="9" max="10" width="13" bestFit="1" customWidth="1"/>
    <col min="11" max="13" width="12" bestFit="1" customWidth="1"/>
    <col min="14" max="14" width="10.5703125" bestFit="1" customWidth="1"/>
    <col min="15" max="15" width="13.140625" bestFit="1" customWidth="1"/>
    <col min="16" max="16" width="27.42578125" bestFit="1" customWidth="1"/>
  </cols>
  <sheetData>
    <row r="2" spans="2:16">
      <c r="B2" s="136"/>
      <c r="C2" s="138">
        <v>2016</v>
      </c>
      <c r="D2" s="138" t="s">
        <v>109</v>
      </c>
      <c r="E2" s="138" t="s">
        <v>110</v>
      </c>
      <c r="F2" s="138" t="s">
        <v>111</v>
      </c>
      <c r="G2" s="138" t="s">
        <v>112</v>
      </c>
      <c r="H2" s="138" t="s">
        <v>113</v>
      </c>
      <c r="I2" s="138" t="s">
        <v>114</v>
      </c>
      <c r="J2" s="138" t="s">
        <v>115</v>
      </c>
      <c r="K2" s="138">
        <v>2024</v>
      </c>
      <c r="L2" s="138">
        <v>2025</v>
      </c>
      <c r="M2" s="139" t="s">
        <v>116</v>
      </c>
    </row>
    <row r="3" spans="2:16">
      <c r="B3" s="136" t="s">
        <v>40</v>
      </c>
      <c r="C3" s="137">
        <v>163383.71897018299</v>
      </c>
      <c r="D3" s="137">
        <v>727457.23703299311</v>
      </c>
      <c r="E3" s="137">
        <v>433739.80106560205</v>
      </c>
      <c r="F3" s="137">
        <v>613427.73935011378</v>
      </c>
      <c r="G3" s="137">
        <v>430838.96991987119</v>
      </c>
      <c r="H3" s="137">
        <v>382264.77921039332</v>
      </c>
      <c r="I3" s="137">
        <v>178987.16964286391</v>
      </c>
      <c r="J3" s="137">
        <v>178987.16964286391</v>
      </c>
      <c r="K3" s="137">
        <v>6453.8363095285713</v>
      </c>
      <c r="L3" s="137">
        <v>4840.3772321464285</v>
      </c>
      <c r="M3" s="137">
        <f>SUM(C3:L3)</f>
        <v>3120380.7983765588</v>
      </c>
      <c r="O3" s="17"/>
      <c r="P3" s="17"/>
    </row>
    <row r="5" spans="2:16">
      <c r="J5" s="135"/>
    </row>
  </sheetData>
  <pageMargins left="0.7" right="0.7" top="0.75" bottom="0.75" header="0.3" footer="0.3"/>
  <pageSetup orientation="portrait" r:id="rId1"/>
  <ignoredErrors>
    <ignoredError sqref="D2:J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Deuda</vt:lpstr>
      <vt:lpstr>Debt</vt:lpstr>
      <vt:lpstr>Hist. Indicadores</vt:lpstr>
      <vt:lpstr>Perfil de Deuda</vt:lpstr>
      <vt:lpstr>'Hist. Indicadores'!bz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Alejandro Jimenez Moreno</cp:lastModifiedBy>
  <dcterms:created xsi:type="dcterms:W3CDTF">2016-05-26T21:05:17Z</dcterms:created>
  <dcterms:modified xsi:type="dcterms:W3CDTF">2016-10-28T16:02:44Z</dcterms:modified>
</cp:coreProperties>
</file>