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03 Marzo 2020\Página Web\"/>
    </mc:Choice>
  </mc:AlternateContent>
  <bookViews>
    <workbookView xWindow="0" yWindow="0" windowWidth="20496" windowHeight="7656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4" i="4" l="1"/>
  <c r="D28" i="1" l="1"/>
  <c r="D21" i="2" l="1"/>
  <c r="D20" i="2"/>
  <c r="L4" i="6" l="1"/>
  <c r="L2" i="6"/>
  <c r="K4" i="6"/>
  <c r="K2" i="6"/>
  <c r="J4" i="6"/>
  <c r="J2" i="6"/>
  <c r="E38" i="1" l="1"/>
  <c r="E41" i="1" s="1"/>
  <c r="H23" i="2" l="1"/>
  <c r="H13" i="2"/>
  <c r="E38" i="2" l="1"/>
  <c r="E39" i="2" l="1"/>
  <c r="E40" i="2" l="1"/>
  <c r="M4" i="6" l="1"/>
  <c r="I4" i="6"/>
  <c r="H4" i="6"/>
  <c r="G4" i="6"/>
  <c r="F4" i="6"/>
  <c r="E4" i="6"/>
  <c r="D4" i="6"/>
  <c r="C4" i="6"/>
  <c r="N4" i="4" l="1"/>
  <c r="L3" i="4" l="1"/>
  <c r="L3" i="6" s="1"/>
  <c r="J3" i="4"/>
  <c r="J3" i="6" s="1"/>
  <c r="K3" i="4"/>
  <c r="K3" i="6" s="1"/>
  <c r="I3" i="4"/>
  <c r="I3" i="6" s="1"/>
  <c r="G3" i="4"/>
  <c r="G3" i="6" s="1"/>
  <c r="C3" i="4"/>
  <c r="C3" i="6" s="1"/>
  <c r="H3" i="4"/>
  <c r="H3" i="6" s="1"/>
  <c r="M3" i="4"/>
  <c r="M3" i="6" s="1"/>
  <c r="F3" i="4"/>
  <c r="F3" i="6" s="1"/>
  <c r="E3" i="4"/>
  <c r="E3" i="6" s="1"/>
  <c r="D3" i="4"/>
  <c r="D3" i="6" s="1"/>
  <c r="N4" i="6"/>
  <c r="D10" i="2" l="1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N2" i="6" l="1"/>
  <c r="F2" i="6"/>
  <c r="G2" i="6"/>
  <c r="M2" i="6"/>
  <c r="I2" i="6"/>
  <c r="H2" i="6"/>
  <c r="C2" i="6"/>
  <c r="D2" i="6"/>
  <c r="E2" i="6"/>
</calcChain>
</file>

<file path=xl/sharedStrings.xml><?xml version="1.0" encoding="utf-8"?>
<sst xmlns="http://schemas.openxmlformats.org/spreadsheetml/2006/main" count="157" uniqueCount="112">
  <si>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</si>
  <si>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</si>
  <si>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</si>
  <si>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</si>
  <si>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</si>
  <si>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</si>
  <si>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</si>
  <si>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</si>
  <si>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</si>
  <si>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</si>
  <si>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</si>
  <si>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</si>
  <si>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</si>
  <si>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</si>
  <si>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</si>
  <si>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</si>
  <si>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</si>
  <si>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</si>
  <si>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</si>
  <si>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</si>
  <si>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</si>
  <si>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</si>
  <si>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</si>
  <si>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</si>
  <si>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</si>
  <si>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</si>
  <si>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</si>
  <si>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</si>
  <si>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</si>
  <si>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</si>
  <si>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</si>
  <si>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</si>
  <si>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</si>
  <si>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</si>
  <si>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</si>
  <si>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</si>
  <si>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</si>
  <si>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</si>
  <si>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</si>
  <si>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</si>
  <si>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</si>
  <si>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</si>
  <si>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</si>
  <si>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</si>
  <si>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</si>
  <si>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</si>
  <si>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</si>
  <si>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</si>
  <si>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</si>
  <si>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</si>
  <si>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</si>
  <si>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</si>
  <si>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</si>
  <si>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</si>
  <si>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</si>
  <si>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</si>
  <si>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</si>
  <si>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</si>
  <si>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</si>
  <si>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</si>
  <si>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</si>
  <si>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</si>
  <si>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</si>
  <si>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</si>
  <si>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</si>
  <si>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</si>
  <si>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</si>
  <si>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</si>
  <si>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</si>
  <si>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</si>
  <si>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</si>
  <si>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</si>
  <si>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</si>
  <si>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</si>
  <si>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</si>
  <si>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</si>
  <si>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</si>
  <si>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</si>
  <si>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</si>
  <si>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r>
      <t>(1)</t>
    </r>
    <r>
      <rPr>
        <sz val="8"/>
        <color rgb="FF003300"/>
        <rFont val="Yu Gothic UI Semilight"/>
        <family val="2"/>
      </rPr>
      <t xml:space="preserve"> All calculations are based on Bank debt (excludes IFRS16 related leases).</t>
    </r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</si>
  <si>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</si>
  <si>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</si>
  <si>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</si>
  <si>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</si>
  <si>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</si>
  <si>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</si>
  <si>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</si>
  <si>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</si>
  <si>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</si>
  <si>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</si>
  <si>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</si>
  <si>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</si>
  <si>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</si>
  <si>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</si>
  <si>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</si>
  <si>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</si>
  <si>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</si>
  <si>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</si>
  <si>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</si>
  <si>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</si>
  <si>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</si>
  <si>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</si>
  <si>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</si>
  <si>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</si>
  <si>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</si>
  <si>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</si>
  <si>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</si>
  <si>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r>
      <t>Endeudamiento - Marzo 2020</t>
    </r>
    <r>
      <rPr>
        <sz val="9"/>
        <color theme="0"/>
        <rFont val="Kristen ITC"/>
        <family val="4"/>
      </rPr>
      <t>(1)</t>
    </r>
  </si>
  <si>
    <r>
      <t>Financial Obligations - March 2020</t>
    </r>
    <r>
      <rPr>
        <sz val="8"/>
        <color theme="0"/>
        <rFont val="Kristen ITC"/>
        <family val="4"/>
      </rPr>
      <t>(1)</t>
    </r>
  </si>
  <si>
    <t>*</t>
  </si>
  <si>
    <t>* Dato actualizado el 08 de Junio para incluir el pasivo corriente por derechos de uso reportado en el balance consolidado de Grupo Nutresa</t>
  </si>
  <si>
    <t>Updated on June 8th to include the short term leases as reported in Grupo Nutresa's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</si>
</sst>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20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  <font>
      <sz val="8"/>
      <color theme="0"/>
      <name val="Kristen ITC"/>
      <family val="4"/>
    </font>
    <font>
      <b/>
      <sz val="8"/>
      <name val="Yu Gothic UI"/>
      <family val="2"/>
    </font>
    <font>
      <sz val="8"/>
      <color rgb="FF339933"/>
      <name val="Yu Gothic UI Semilight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8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9" xfId="0" applyFont="1" applyFill="1" applyBorder="1" applyAlignment="1">
      <alignment vertical="center"/>
    </xf>
    <xf numFmtId="168" fontId="89" fillId="132" borderId="6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54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55" xfId="0" applyNumberFormat="1" applyFont="1" applyBorder="1"/>
    <xf numFmtId="168" fontId="93" fillId="0" borderId="54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0" fontId="93" fillId="0" borderId="0" xfId="0" quotePrefix="1" applyNumberFormat="1" applyFont="1" applyBorder="1" applyAlignment="1">
      <alignment horizontal="left"/>
    </xf>
    <xf numFmtId="0" fontId="93" fillId="0" borderId="0" xfId="4" applyNumberFormat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4" fontId="93" fillId="34" borderId="0" xfId="1" applyNumberFormat="1" applyFont="1" applyFill="1" applyBorder="1"/>
    <xf numFmtId="0" fontId="93" fillId="34" borderId="0" xfId="1" applyNumberFormat="1" applyFont="1" applyFill="1" applyBorder="1"/>
    <xf numFmtId="167" fontId="93" fillId="0" borderId="0" xfId="1" applyNumberFormat="1" applyFont="1" applyBorder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168" fontId="94" fillId="34" borderId="0" xfId="3" applyFont="1" applyFill="1" applyBorder="1" applyAlignment="1">
      <alignment wrapText="1"/>
    </xf>
    <xf numFmtId="168" fontId="93" fillId="34" borderId="0" xfId="3" applyFont="1" applyFill="1" applyBorder="1" applyAlignment="1">
      <alignment wrapText="1"/>
    </xf>
    <xf numFmtId="0" fontId="93" fillId="34" borderId="0" xfId="3" applyNumberFormat="1" applyFont="1" applyFill="1" applyBorder="1" applyAlignment="1">
      <alignment wrapText="1"/>
    </xf>
    <xf numFmtId="0" fontId="93" fillId="33" borderId="0" xfId="0" applyNumberFormat="1" applyFont="1" applyFill="1" applyBorder="1" applyAlignment="1">
      <alignment horizontal="left"/>
    </xf>
    <xf numFmtId="168" fontId="93" fillId="0" borderId="56" xfId="0" applyFont="1" applyBorder="1"/>
    <xf numFmtId="168" fontId="93" fillId="0" borderId="58" xfId="0" applyFont="1" applyBorder="1"/>
    <xf numFmtId="168" fontId="95" fillId="34" borderId="0" xfId="3" applyFont="1" applyFill="1" applyBorder="1" applyAlignment="1">
      <alignment wrapText="1"/>
    </xf>
    <xf numFmtId="168" fontId="96" fillId="0" borderId="0" xfId="0" applyFont="1"/>
    <xf numFmtId="168" fontId="93" fillId="0" borderId="35" xfId="0" applyFont="1" applyBorder="1"/>
    <xf numFmtId="199" fontId="96" fillId="0" borderId="35" xfId="6377" applyNumberFormat="1" applyFont="1" applyBorder="1"/>
    <xf numFmtId="41" fontId="96" fillId="0" borderId="0" xfId="11387" applyFont="1"/>
    <xf numFmtId="4" fontId="96" fillId="0" borderId="0" xfId="0" applyNumberFormat="1" applyFont="1"/>
    <xf numFmtId="171" fontId="93" fillId="0" borderId="0" xfId="1" applyNumberFormat="1" applyFont="1" applyBorder="1"/>
    <xf numFmtId="202" fontId="96" fillId="0" borderId="0" xfId="11387" applyNumberFormat="1" applyFont="1"/>
    <xf numFmtId="0" fontId="93" fillId="0" borderId="66" xfId="0" applyNumberFormat="1" applyFont="1" applyBorder="1"/>
    <xf numFmtId="0" fontId="93" fillId="0" borderId="67" xfId="0" applyNumberFormat="1" applyFont="1" applyBorder="1"/>
    <xf numFmtId="168" fontId="93" fillId="0" borderId="66" xfId="0" applyFont="1" applyBorder="1"/>
    <xf numFmtId="168" fontId="93" fillId="0" borderId="67" xfId="0" applyFont="1" applyBorder="1"/>
    <xf numFmtId="168" fontId="93" fillId="0" borderId="68" xfId="0" applyFont="1" applyBorder="1"/>
    <xf numFmtId="168" fontId="93" fillId="0" borderId="70" xfId="0" applyFont="1" applyBorder="1"/>
    <xf numFmtId="168" fontId="93" fillId="0" borderId="71" xfId="0" applyFont="1" applyFill="1" applyBorder="1" applyAlignment="1"/>
    <xf numFmtId="168" fontId="93" fillId="0" borderId="72" xfId="0" applyFont="1" applyFill="1" applyBorder="1" applyAlignment="1"/>
    <xf numFmtId="171" fontId="93" fillId="0" borderId="73" xfId="1" applyNumberFormat="1" applyFont="1" applyFill="1" applyBorder="1"/>
    <xf numFmtId="168" fontId="93" fillId="0" borderId="74" xfId="0" applyFont="1" applyFill="1" applyBorder="1" applyAlignment="1"/>
    <xf numFmtId="168" fontId="93" fillId="0" borderId="75" xfId="0" applyFont="1" applyFill="1" applyBorder="1" applyAlignment="1"/>
    <xf numFmtId="171" fontId="93" fillId="0" borderId="76" xfId="1" applyNumberFormat="1" applyFont="1" applyFill="1" applyBorder="1"/>
    <xf numFmtId="170" fontId="98" fillId="0" borderId="0" xfId="5" applyNumberFormat="1" applyFont="1" applyFill="1" applyBorder="1" applyAlignment="1"/>
    <xf numFmtId="10" fontId="98" fillId="0" borderId="0" xfId="0" applyNumberFormat="1" applyFont="1" applyFill="1" applyBorder="1" applyAlignment="1">
      <alignment horizontal="right"/>
    </xf>
    <xf numFmtId="168" fontId="98" fillId="0" borderId="0" xfId="0" applyFont="1" applyFill="1" applyBorder="1" applyAlignment="1">
      <alignment horizontal="left"/>
    </xf>
    <xf numFmtId="167" fontId="98" fillId="0" borderId="0" xfId="1" applyFont="1" applyFill="1" applyBorder="1" applyAlignment="1">
      <alignment horizontal="right"/>
    </xf>
    <xf numFmtId="168" fontId="98" fillId="0" borderId="77" xfId="0" applyFont="1" applyFill="1" applyBorder="1" applyAlignment="1"/>
    <xf numFmtId="168" fontId="98" fillId="0" borderId="78" xfId="0" applyFont="1" applyFill="1" applyBorder="1" applyAlignment="1"/>
    <xf numFmtId="171" fontId="98" fillId="0" borderId="35" xfId="1" applyNumberFormat="1" applyFont="1" applyFill="1" applyBorder="1" applyAlignment="1">
      <alignment horizontal="left"/>
    </xf>
    <xf numFmtId="49" fontId="98" fillId="0" borderId="77" xfId="0" applyNumberFormat="1" applyFont="1" applyFill="1" applyBorder="1" applyAlignment="1"/>
    <xf numFmtId="49" fontId="98" fillId="0" borderId="78" xfId="0" applyNumberFormat="1" applyFont="1" applyFill="1" applyBorder="1" applyAlignment="1"/>
    <xf numFmtId="171" fontId="93" fillId="0" borderId="60" xfId="1" applyNumberFormat="1" applyFont="1" applyFill="1" applyBorder="1"/>
    <xf numFmtId="168" fontId="89" fillId="132" borderId="71" xfId="0" applyFont="1" applyFill="1" applyBorder="1" applyAlignment="1">
      <alignment vertical="center"/>
    </xf>
    <xf numFmtId="168" fontId="89" fillId="132" borderId="72" xfId="0" applyFont="1" applyFill="1" applyBorder="1" applyAlignment="1">
      <alignment vertical="center"/>
    </xf>
    <xf numFmtId="168" fontId="93" fillId="0" borderId="79" xfId="0" applyFont="1" applyFill="1" applyBorder="1" applyAlignment="1"/>
    <xf numFmtId="168" fontId="93" fillId="0" borderId="80" xfId="0" applyFont="1" applyFill="1" applyBorder="1" applyAlignment="1"/>
    <xf numFmtId="168" fontId="93" fillId="0" borderId="81" xfId="0" applyFont="1" applyFill="1" applyBorder="1" applyAlignment="1"/>
    <xf numFmtId="168" fontId="93" fillId="0" borderId="82" xfId="0" applyFont="1" applyFill="1" applyBorder="1" applyAlignment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72" xfId="1" applyNumberFormat="1" applyFont="1" applyFill="1" applyBorder="1"/>
    <xf numFmtId="171" fontId="93" fillId="0" borderId="83" xfId="1" applyNumberFormat="1" applyFont="1" applyFill="1" applyBorder="1"/>
    <xf numFmtId="168" fontId="99" fillId="132" borderId="35" xfId="0" applyFont="1" applyFill="1" applyBorder="1" applyAlignment="1"/>
    <xf numFmtId="169" fontId="99" fillId="132" borderId="35" xfId="2" applyNumberFormat="1" applyFont="1" applyFill="1" applyBorder="1" applyAlignment="1"/>
    <xf numFmtId="170" fontId="93" fillId="0" borderId="35" xfId="5" applyNumberFormat="1" applyFont="1" applyFill="1" applyBorder="1" applyAlignment="1">
      <alignment horizontal="left" wrapText="1"/>
    </xf>
    <xf numFmtId="168" fontId="93" fillId="34" borderId="0" xfId="7" applyFont="1" applyFill="1" applyBorder="1" applyAlignment="1">
      <alignment vertical="center" wrapText="1"/>
    </xf>
    <xf numFmtId="168" fontId="93" fillId="34" borderId="0" xfId="7" applyFont="1" applyFill="1" applyBorder="1" applyAlignment="1">
      <alignment horizontal="left" vertical="center" wrapText="1"/>
    </xf>
    <xf numFmtId="168" fontId="93" fillId="34" borderId="69" xfId="7" applyFont="1" applyFill="1" applyBorder="1" applyAlignment="1">
      <alignment vertical="center" wrapText="1"/>
    </xf>
    <xf numFmtId="168" fontId="91" fillId="131" borderId="61" xfId="0" applyFont="1" applyFill="1" applyBorder="1" applyAlignment="1">
      <alignment horizontal="center" vertical="center"/>
    </xf>
    <xf numFmtId="168" fontId="91" fillId="131" borderId="62" xfId="0" applyFont="1" applyFill="1" applyBorder="1" applyAlignment="1">
      <alignment horizontal="center" vertical="center"/>
    </xf>
    <xf numFmtId="168" fontId="91" fillId="131" borderId="63" xfId="0" applyFont="1" applyFill="1" applyBorder="1" applyAlignment="1">
      <alignment horizontal="center" vertical="center"/>
    </xf>
    <xf numFmtId="168" fontId="91" fillId="131" borderId="64" xfId="0" applyFont="1" applyFill="1" applyBorder="1" applyAlignment="1">
      <alignment horizontal="center" vertical="center"/>
    </xf>
    <xf numFmtId="168" fontId="91" fillId="131" borderId="47" xfId="0" applyFont="1" applyFill="1" applyBorder="1" applyAlignment="1">
      <alignment horizontal="center" vertical="center"/>
    </xf>
    <xf numFmtId="168" fontId="91" fillId="131" borderId="65" xfId="0" applyFont="1" applyFill="1" applyBorder="1" applyAlignment="1">
      <alignment horizontal="center" vertical="center"/>
    </xf>
    <xf numFmtId="168" fontId="93" fillId="34" borderId="0" xfId="3" applyFont="1" applyFill="1" applyBorder="1" applyAlignment="1">
      <alignment horizontal="left" wrapText="1"/>
    </xf>
    <xf numFmtId="168" fontId="93" fillId="34" borderId="57" xfId="7" applyFont="1" applyFill="1" applyBorder="1" applyAlignment="1">
      <alignment vertical="center" wrapText="1"/>
    </xf>
    <xf numFmtId="168" fontId="91" fillId="131" borderId="49" xfId="0" applyFont="1" applyFill="1" applyBorder="1" applyAlignment="1">
      <alignment horizontal="center" vertical="center"/>
    </xf>
    <xf numFmtId="168" fontId="91" fillId="131" borderId="50" xfId="0" applyFont="1" applyFill="1" applyBorder="1" applyAlignment="1">
      <alignment horizontal="center" vertical="center"/>
    </xf>
    <xf numFmtId="168" fontId="91" fillId="131" borderId="51" xfId="0" applyFont="1" applyFill="1" applyBorder="1" applyAlignment="1">
      <alignment horizontal="center" vertical="center"/>
    </xf>
    <xf numFmtId="168" fontId="91" fillId="131" borderId="52" xfId="0" applyFont="1" applyFill="1" applyBorder="1" applyAlignment="1">
      <alignment horizontal="center" vertical="center"/>
    </xf>
    <xf numFmtId="168" fontId="91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'Perfil de Deuda'!$C$4:$M$4</c:f>
              <c:numCache>
                <c:formatCode>_ * #,##0_ ;_ * \-#,##0_ ;_ * "-"??_ ;_ @_ </c:formatCode>
                <c:ptCount val="11"/>
                <c:pt idx="0">
                  <c:v>300755.24288777501</c:v>
                </c:pt>
                <c:pt idx="1">
                  <c:v>559278.3333580984</c:v>
                </c:pt>
                <c:pt idx="2">
                  <c:v>482343.27824807243</c:v>
                </c:pt>
                <c:pt idx="3">
                  <c:v>462823.749194726</c:v>
                </c:pt>
                <c:pt idx="4">
                  <c:v>521302.91720922251</c:v>
                </c:pt>
                <c:pt idx="5">
                  <c:v>603497.39971935633</c:v>
                </c:pt>
                <c:pt idx="6">
                  <c:v>147862.77118580823</c:v>
                </c:pt>
                <c:pt idx="7">
                  <c:v>32922.490372808221</c:v>
                </c:pt>
                <c:pt idx="8">
                  <c:v>567.53308980821919</c:v>
                </c:pt>
                <c:pt idx="9">
                  <c:v>427512.90346091194</c:v>
                </c:pt>
                <c:pt idx="10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6186888"/>
        <c:axId val="160816984"/>
      </c:barChart>
      <c:catAx>
        <c:axId val="77618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60816984"/>
        <c:crosses val="autoZero"/>
        <c:auto val="1"/>
        <c:lblAlgn val="ctr"/>
        <c:lblOffset val="100"/>
        <c:noMultiLvlLbl val="0"/>
      </c:catAx>
      <c:valAx>
        <c:axId val="160816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6186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'Debt Profile'!$C$4:$M$4</c:f>
              <c:numCache>
                <c:formatCode>_ * #,##0_ ;_ * \-#,##0_ ;_ * "-"??_ ;_ @_ </c:formatCode>
                <c:ptCount val="11"/>
                <c:pt idx="0">
                  <c:v>300755.24288777501</c:v>
                </c:pt>
                <c:pt idx="1">
                  <c:v>559278.3333580984</c:v>
                </c:pt>
                <c:pt idx="2">
                  <c:v>482343.27824807243</c:v>
                </c:pt>
                <c:pt idx="3">
                  <c:v>462823.749194726</c:v>
                </c:pt>
                <c:pt idx="4">
                  <c:v>521302.91720922251</c:v>
                </c:pt>
                <c:pt idx="5">
                  <c:v>603497.39971935633</c:v>
                </c:pt>
                <c:pt idx="6">
                  <c:v>147862.77118580823</c:v>
                </c:pt>
                <c:pt idx="7">
                  <c:v>32922.490372808221</c:v>
                </c:pt>
                <c:pt idx="8">
                  <c:v>567.53308980821919</c:v>
                </c:pt>
                <c:pt idx="9">
                  <c:v>427512.90346091194</c:v>
                </c:pt>
                <c:pt idx="10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5833128"/>
        <c:axId val="775826856"/>
      </c:barChart>
      <c:catAx>
        <c:axId val="775833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26856"/>
        <c:crosses val="autoZero"/>
        <c:auto val="1"/>
        <c:lblAlgn val="ctr"/>
        <c:lblOffset val="100"/>
        <c:noMultiLvlLbl val="0"/>
      </c:catAx>
      <c:valAx>
        <c:axId val="7758268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331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13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13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RE/Trim012005/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munoz/Documents/Tesoreria/SERVICIOS%20NACIONAL%20DE%20CHOCOLATES/COBERTURAS/VALORACI&#211;N%20DERIVADOS%202010/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4"/>
  <sheetViews>
    <sheetView showGridLines="0" tabSelected="1" zoomScaleNormal="100" workbookViewId="0">
      <selection activeCell="B55" sqref="B55"/>
    </sheetView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5.5546875" style="11" customWidth="1"/>
    <col min="4" max="4" width="11.44140625" style="11" bestFit="1" customWidth="1"/>
    <col min="5" max="5" width="11.6640625" style="11" customWidth="1"/>
    <col min="6" max="6" width="2.6640625" style="11" customWidth="1"/>
    <col min="7" max="7" width="22" style="11" bestFit="1" customWidth="1"/>
    <col min="8" max="8" width="16.33203125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5" t="s">
        <v>107</v>
      </c>
      <c r="C2" s="116"/>
      <c r="D2" s="116"/>
      <c r="E2" s="116"/>
      <c r="F2" s="116"/>
      <c r="G2" s="116"/>
      <c r="H2" s="116"/>
      <c r="I2" s="117"/>
    </row>
    <row r="3" spans="1:9" ht="10.5" customHeight="1">
      <c r="A3" s="10"/>
      <c r="B3" s="118"/>
      <c r="C3" s="119"/>
      <c r="D3" s="119"/>
      <c r="E3" s="119"/>
      <c r="F3" s="119"/>
      <c r="G3" s="119"/>
      <c r="H3" s="119"/>
      <c r="I3" s="120"/>
    </row>
    <row r="4" spans="1:9">
      <c r="A4" s="10"/>
      <c r="B4" s="77"/>
      <c r="C4" s="13"/>
      <c r="D4" s="14"/>
      <c r="E4" s="14"/>
      <c r="F4" s="14"/>
      <c r="G4" s="13"/>
      <c r="H4" s="15"/>
      <c r="I4" s="78"/>
    </row>
    <row r="5" spans="1:9" ht="14.4">
      <c r="A5" s="10"/>
      <c r="B5" s="79"/>
      <c r="C5" s="1" t="s">
        <v>51</v>
      </c>
      <c r="D5" s="2" t="s">
        <v>46</v>
      </c>
      <c r="E5" s="13"/>
      <c r="F5" s="18"/>
      <c r="G5" s="1" t="s">
        <v>52</v>
      </c>
      <c r="H5" s="2" t="s">
        <v>46</v>
      </c>
      <c r="I5" s="80"/>
    </row>
    <row r="6" spans="1:9">
      <c r="A6" s="10"/>
      <c r="B6" s="79"/>
      <c r="C6" s="20" t="s">
        <v>0</v>
      </c>
      <c r="D6" s="21">
        <v>0.80259484214601196</v>
      </c>
      <c r="E6" s="22"/>
      <c r="F6" s="13"/>
      <c r="G6" s="23" t="s">
        <v>1</v>
      </c>
      <c r="H6" s="21">
        <v>0.44297819227189106</v>
      </c>
      <c r="I6" s="80"/>
    </row>
    <row r="7" spans="1:9">
      <c r="A7" s="10"/>
      <c r="B7" s="79"/>
      <c r="C7" s="20" t="s">
        <v>2</v>
      </c>
      <c r="D7" s="24">
        <v>4.0381839907000082E-2</v>
      </c>
      <c r="E7" s="22"/>
      <c r="F7" s="25"/>
      <c r="G7" s="23" t="s">
        <v>3</v>
      </c>
      <c r="H7" s="21">
        <v>0.30959119981212291</v>
      </c>
      <c r="I7" s="80"/>
    </row>
    <row r="8" spans="1:9">
      <c r="A8" s="10"/>
      <c r="B8" s="79"/>
      <c r="C8" s="20" t="s">
        <v>4</v>
      </c>
      <c r="D8" s="24">
        <v>0</v>
      </c>
      <c r="E8" s="22"/>
      <c r="F8" s="25"/>
      <c r="G8" s="23" t="s">
        <v>5</v>
      </c>
      <c r="H8" s="21">
        <v>3.8159624454579467E-2</v>
      </c>
      <c r="I8" s="80"/>
    </row>
    <row r="9" spans="1:9">
      <c r="A9" s="10"/>
      <c r="B9" s="79"/>
      <c r="C9" s="20" t="s">
        <v>6</v>
      </c>
      <c r="D9" s="24">
        <v>0.15702331794698807</v>
      </c>
      <c r="E9" s="22"/>
      <c r="F9" s="25"/>
      <c r="G9" s="23" t="s">
        <v>9</v>
      </c>
      <c r="H9" s="26">
        <v>2.5116289965906161E-2</v>
      </c>
      <c r="I9" s="80"/>
    </row>
    <row r="10" spans="1:9">
      <c r="A10" s="10"/>
      <c r="B10" s="79"/>
      <c r="C10" s="20" t="s">
        <v>8</v>
      </c>
      <c r="D10" s="24">
        <v>0</v>
      </c>
      <c r="E10" s="22"/>
      <c r="F10" s="25"/>
      <c r="G10" s="23" t="s">
        <v>10</v>
      </c>
      <c r="H10" s="26">
        <v>1.1880977516493516E-2</v>
      </c>
      <c r="I10" s="80"/>
    </row>
    <row r="11" spans="1:9">
      <c r="A11" s="10"/>
      <c r="B11" s="77"/>
      <c r="E11" s="13"/>
      <c r="F11" s="25"/>
      <c r="G11" s="23" t="s">
        <v>7</v>
      </c>
      <c r="H11" s="26">
        <v>1.5963228078433755E-2</v>
      </c>
      <c r="I11" s="80"/>
    </row>
    <row r="12" spans="1:9">
      <c r="A12" s="10"/>
      <c r="B12" s="77"/>
      <c r="C12" s="27"/>
      <c r="D12" s="28"/>
      <c r="E12" s="25"/>
      <c r="F12" s="29"/>
      <c r="G12" s="23" t="s">
        <v>11</v>
      </c>
      <c r="H12" s="26">
        <v>0.15631048790057339</v>
      </c>
      <c r="I12" s="80"/>
    </row>
    <row r="13" spans="1:9">
      <c r="A13" s="10"/>
      <c r="B13" s="77"/>
      <c r="C13" s="13"/>
      <c r="E13" s="25"/>
      <c r="F13" s="29"/>
      <c r="G13" s="23" t="s">
        <v>95</v>
      </c>
      <c r="H13" s="26">
        <v>0</v>
      </c>
      <c r="I13" s="78"/>
    </row>
    <row r="14" spans="1:9">
      <c r="A14" s="10"/>
      <c r="B14" s="77"/>
      <c r="E14" s="13"/>
      <c r="F14" s="29"/>
      <c r="G14" s="13"/>
      <c r="H14" s="15"/>
      <c r="I14" s="78"/>
    </row>
    <row r="15" spans="1:9" ht="14.4">
      <c r="A15" s="10"/>
      <c r="B15" s="79"/>
      <c r="C15" s="1" t="s">
        <v>53</v>
      </c>
      <c r="D15" s="2" t="s">
        <v>46</v>
      </c>
      <c r="E15" s="30"/>
      <c r="F15" s="18"/>
      <c r="G15" s="1" t="s">
        <v>54</v>
      </c>
      <c r="H15" s="2" t="s">
        <v>46</v>
      </c>
      <c r="I15" s="80"/>
    </row>
    <row r="16" spans="1:9">
      <c r="A16" s="10"/>
      <c r="B16" s="79"/>
      <c r="C16" s="20" t="s">
        <v>12</v>
      </c>
      <c r="D16" s="21">
        <v>0.83715930701902785</v>
      </c>
      <c r="E16" s="30"/>
      <c r="F16" s="29"/>
      <c r="G16" s="23" t="s">
        <v>1</v>
      </c>
      <c r="H16" s="21">
        <v>0.45307432854182333</v>
      </c>
      <c r="I16" s="80"/>
    </row>
    <row r="17" spans="1:10">
      <c r="A17" s="10"/>
      <c r="B17" s="79"/>
      <c r="C17" s="20" t="s">
        <v>2</v>
      </c>
      <c r="D17" s="21">
        <v>4.0381839907000082E-2</v>
      </c>
      <c r="G17" s="23" t="s">
        <v>3</v>
      </c>
      <c r="H17" s="21">
        <v>0.30959119981212291</v>
      </c>
      <c r="I17" s="80"/>
    </row>
    <row r="18" spans="1:10">
      <c r="A18" s="10"/>
      <c r="B18" s="79"/>
      <c r="C18" s="20" t="s">
        <v>4</v>
      </c>
      <c r="D18" s="21">
        <v>0</v>
      </c>
      <c r="G18" s="23" t="s">
        <v>5</v>
      </c>
      <c r="H18" s="21">
        <v>3.8159624454579467E-2</v>
      </c>
      <c r="I18" s="80"/>
    </row>
    <row r="19" spans="1:10">
      <c r="A19" s="10"/>
      <c r="B19" s="79"/>
      <c r="C19" s="20" t="s">
        <v>103</v>
      </c>
      <c r="D19" s="21">
        <v>0.12245885307397231</v>
      </c>
      <c r="G19" s="31" t="s">
        <v>9</v>
      </c>
      <c r="H19" s="26">
        <v>2.5116289965906161E-2</v>
      </c>
      <c r="I19" s="80"/>
    </row>
    <row r="20" spans="1:10">
      <c r="A20" s="10"/>
      <c r="B20" s="79"/>
      <c r="C20" s="20" t="s">
        <v>104</v>
      </c>
      <c r="D20" s="21">
        <v>1.5414920679900634E-3</v>
      </c>
      <c r="E20" s="13"/>
      <c r="F20" s="13"/>
      <c r="G20" s="31" t="s">
        <v>10</v>
      </c>
      <c r="H20" s="26">
        <v>4.8070820106696055E-2</v>
      </c>
      <c r="I20" s="80"/>
    </row>
    <row r="21" spans="1:10">
      <c r="A21" s="10"/>
      <c r="B21" s="77"/>
      <c r="C21" s="20" t="s">
        <v>8</v>
      </c>
      <c r="D21" s="21">
        <v>0</v>
      </c>
      <c r="G21" s="31" t="s">
        <v>7</v>
      </c>
      <c r="H21" s="26">
        <v>5.0527692951449529E-2</v>
      </c>
      <c r="I21" s="80"/>
    </row>
    <row r="22" spans="1:10">
      <c r="A22" s="10"/>
      <c r="B22" s="77"/>
      <c r="C22" s="27"/>
      <c r="G22" s="31" t="s">
        <v>11</v>
      </c>
      <c r="H22" s="26">
        <v>7.546004416742276E-2</v>
      </c>
      <c r="I22" s="80"/>
    </row>
    <row r="23" spans="1:10">
      <c r="A23" s="10"/>
      <c r="B23" s="77"/>
      <c r="C23" s="27"/>
      <c r="D23" s="32"/>
      <c r="G23" s="23" t="s">
        <v>95</v>
      </c>
      <c r="H23" s="26">
        <v>0</v>
      </c>
      <c r="I23" s="78"/>
    </row>
    <row r="24" spans="1:10">
      <c r="A24" s="10"/>
      <c r="B24" s="77"/>
      <c r="C24" s="13"/>
      <c r="G24" s="13"/>
      <c r="H24" s="33"/>
      <c r="I24" s="78"/>
    </row>
    <row r="25" spans="1:10" ht="28.8">
      <c r="A25" s="10"/>
      <c r="B25" s="79"/>
      <c r="C25" s="9" t="s">
        <v>47</v>
      </c>
      <c r="D25" s="6" t="s">
        <v>48</v>
      </c>
      <c r="E25" s="6" t="s">
        <v>49</v>
      </c>
      <c r="F25" s="34"/>
      <c r="G25" s="9" t="s">
        <v>50</v>
      </c>
      <c r="H25" s="6" t="s">
        <v>74</v>
      </c>
      <c r="I25" s="80"/>
    </row>
    <row r="26" spans="1:10">
      <c r="A26" s="10"/>
      <c r="B26" s="79"/>
      <c r="C26" s="35" t="s">
        <v>31</v>
      </c>
      <c r="D26" s="36">
        <v>2053232.1882628871</v>
      </c>
      <c r="E26" s="37">
        <v>6.3092712987884381E-2</v>
      </c>
      <c r="F26" s="38"/>
      <c r="G26" s="39" t="s">
        <v>13</v>
      </c>
      <c r="H26" s="40">
        <v>0.28154140175639858</v>
      </c>
      <c r="I26" s="80"/>
      <c r="J26" s="50"/>
    </row>
    <row r="27" spans="1:10">
      <c r="A27" s="10"/>
      <c r="B27" s="79"/>
      <c r="C27" s="35" t="s">
        <v>14</v>
      </c>
      <c r="D27" s="36">
        <v>134162</v>
      </c>
      <c r="E27" s="37">
        <v>9.5781500000000408E-2</v>
      </c>
      <c r="F27" s="41"/>
      <c r="G27" s="39" t="s">
        <v>28</v>
      </c>
      <c r="H27" s="40">
        <v>0.5930569136092908</v>
      </c>
      <c r="I27" s="80"/>
    </row>
    <row r="28" spans="1:10">
      <c r="A28" s="10"/>
      <c r="B28" s="79"/>
      <c r="C28" s="35" t="s">
        <v>36</v>
      </c>
      <c r="D28" s="36">
        <f>570139.701306689-42.68</f>
        <v>570097.0213066889</v>
      </c>
      <c r="E28" s="37">
        <v>2.9077722493494322E-2</v>
      </c>
      <c r="F28" s="42"/>
      <c r="G28" s="39" t="s">
        <v>15</v>
      </c>
      <c r="H28" s="40">
        <v>0.12540168463431056</v>
      </c>
      <c r="I28" s="80"/>
    </row>
    <row r="29" spans="1:10">
      <c r="A29" s="10"/>
      <c r="B29" s="79"/>
      <c r="C29" s="35" t="s">
        <v>16</v>
      </c>
      <c r="D29" s="36">
        <v>746897.39795316663</v>
      </c>
      <c r="E29" s="37">
        <v>5.4465126606379664E-2</v>
      </c>
      <c r="F29" s="43"/>
      <c r="G29" s="91" t="s">
        <v>82</v>
      </c>
      <c r="H29" s="92">
        <v>3.9432037863145188</v>
      </c>
      <c r="I29" s="80"/>
      <c r="J29" s="50"/>
    </row>
    <row r="30" spans="1:10">
      <c r="A30" s="10"/>
      <c r="B30" s="79"/>
      <c r="C30" s="35" t="s">
        <v>17</v>
      </c>
      <c r="D30" s="36">
        <v>0</v>
      </c>
      <c r="E30" s="37">
        <v>0</v>
      </c>
      <c r="F30" s="44"/>
      <c r="H30" s="45"/>
      <c r="I30" s="78"/>
    </row>
    <row r="31" spans="1:10">
      <c r="A31" s="10"/>
      <c r="B31" s="79"/>
      <c r="C31" s="35" t="s">
        <v>18</v>
      </c>
      <c r="D31" s="36">
        <v>1543.3749036136999</v>
      </c>
      <c r="E31" s="37">
        <v>3.7945789183236739E-2</v>
      </c>
      <c r="F31" s="29"/>
      <c r="H31" s="46"/>
      <c r="I31" s="78"/>
    </row>
    <row r="32" spans="1:10">
      <c r="A32" s="10"/>
      <c r="B32" s="79"/>
      <c r="C32" s="35" t="s">
        <v>99</v>
      </c>
      <c r="D32" s="36">
        <v>9835.6191892293227</v>
      </c>
      <c r="E32" s="37">
        <v>8.1637886279278898E-2</v>
      </c>
      <c r="F32" s="47"/>
      <c r="H32" s="48"/>
      <c r="I32" s="78"/>
    </row>
    <row r="33" spans="1:9">
      <c r="A33" s="10"/>
      <c r="B33" s="79"/>
      <c r="C33" s="89" t="s">
        <v>81</v>
      </c>
      <c r="D33" s="89"/>
      <c r="E33" s="90">
        <v>5.7032080741458629E-2</v>
      </c>
      <c r="F33" s="49"/>
      <c r="H33" s="48"/>
      <c r="I33" s="78"/>
    </row>
    <row r="34" spans="1:9">
      <c r="A34" s="10"/>
      <c r="B34" s="79"/>
      <c r="D34" s="50"/>
      <c r="E34" s="51"/>
      <c r="F34" s="52"/>
      <c r="H34" s="33"/>
      <c r="I34" s="78"/>
    </row>
    <row r="35" spans="1:9" ht="14.4">
      <c r="A35" s="10"/>
      <c r="B35" s="79"/>
      <c r="C35" s="7" t="s">
        <v>55</v>
      </c>
      <c r="D35" s="8"/>
      <c r="E35" s="6" t="s">
        <v>58</v>
      </c>
      <c r="F35" s="52"/>
      <c r="H35" s="33"/>
      <c r="I35" s="78"/>
    </row>
    <row r="36" spans="1:9">
      <c r="A36" s="10"/>
      <c r="B36" s="79"/>
      <c r="C36" s="53" t="s">
        <v>91</v>
      </c>
      <c r="D36" s="54"/>
      <c r="E36" s="55">
        <v>3515767.6015531113</v>
      </c>
      <c r="F36" s="52"/>
      <c r="G36" s="56"/>
      <c r="H36" s="33"/>
      <c r="I36" s="78"/>
    </row>
    <row r="37" spans="1:9">
      <c r="A37" s="10"/>
      <c r="B37" s="79"/>
      <c r="C37" s="83" t="s">
        <v>92</v>
      </c>
      <c r="D37" s="84"/>
      <c r="E37" s="85">
        <v>23666.550200410002</v>
      </c>
      <c r="F37" s="52"/>
      <c r="G37" s="57"/>
      <c r="H37" s="33"/>
      <c r="I37" s="78"/>
    </row>
    <row r="38" spans="1:9">
      <c r="A38" s="10"/>
      <c r="B38" s="79"/>
      <c r="C38" s="93" t="s">
        <v>87</v>
      </c>
      <c r="D38" s="94"/>
      <c r="E38" s="95">
        <f>+SUM(E36:E37)</f>
        <v>3539434.1517535215</v>
      </c>
      <c r="F38" s="52"/>
      <c r="G38" s="57"/>
      <c r="H38" s="33"/>
      <c r="I38" s="78"/>
    </row>
    <row r="39" spans="1:9">
      <c r="A39" s="10"/>
      <c r="B39" s="79"/>
      <c r="C39" s="93" t="s">
        <v>88</v>
      </c>
      <c r="D39" s="97"/>
      <c r="E39" s="95">
        <v>2960605.2798413979</v>
      </c>
      <c r="F39" s="52"/>
      <c r="G39" s="57"/>
      <c r="H39" s="33"/>
      <c r="I39" s="78"/>
    </row>
    <row r="40" spans="1:9">
      <c r="A40" s="10"/>
      <c r="B40" s="79"/>
      <c r="C40" s="86" t="s">
        <v>94</v>
      </c>
      <c r="D40" s="87"/>
      <c r="E40" s="88">
        <v>918385.38629102055</v>
      </c>
      <c r="F40" s="52" t="s">
        <v>109</v>
      </c>
      <c r="G40" s="57"/>
      <c r="H40" s="33"/>
      <c r="I40" s="78"/>
    </row>
    <row r="41" spans="1:9">
      <c r="A41" s="10"/>
      <c r="B41" s="79"/>
      <c r="C41" s="93" t="s">
        <v>89</v>
      </c>
      <c r="D41" s="94"/>
      <c r="E41" s="95">
        <f>+E38+E40</f>
        <v>4457819.5380445421</v>
      </c>
      <c r="F41" s="11" t="s">
        <v>109</v>
      </c>
      <c r="G41" s="58"/>
      <c r="H41" s="33"/>
      <c r="I41" s="78"/>
    </row>
    <row r="42" spans="1:9">
      <c r="A42" s="10"/>
      <c r="B42" s="79"/>
      <c r="C42" s="96" t="s">
        <v>90</v>
      </c>
      <c r="D42" s="97"/>
      <c r="E42" s="95">
        <v>3733243.5807977878</v>
      </c>
      <c r="F42" s="52" t="s">
        <v>109</v>
      </c>
      <c r="G42" s="59"/>
      <c r="H42" s="33"/>
      <c r="I42" s="78"/>
    </row>
    <row r="43" spans="1:9">
      <c r="A43" s="10"/>
      <c r="B43" s="79"/>
      <c r="C43" s="60"/>
      <c r="D43" s="61"/>
      <c r="E43" s="62"/>
      <c r="F43" s="52"/>
      <c r="G43" s="59"/>
      <c r="H43" s="33"/>
      <c r="I43" s="78"/>
    </row>
    <row r="44" spans="1:9" ht="13.2">
      <c r="A44" s="10"/>
      <c r="B44" s="79"/>
      <c r="C44" s="69" t="s">
        <v>20</v>
      </c>
      <c r="D44" s="64"/>
      <c r="E44" s="64"/>
      <c r="F44" s="65"/>
      <c r="G44" s="66"/>
      <c r="H44" s="33"/>
      <c r="I44" s="78"/>
    </row>
    <row r="45" spans="1:9" ht="10.5" customHeight="1">
      <c r="A45" s="10"/>
      <c r="B45" s="79"/>
      <c r="C45" s="113" t="s">
        <v>78</v>
      </c>
      <c r="D45" s="113"/>
      <c r="E45" s="113"/>
      <c r="F45" s="113"/>
      <c r="G45" s="113"/>
      <c r="H45" s="113"/>
      <c r="I45" s="80"/>
    </row>
    <row r="46" spans="1:9" ht="10.5" customHeight="1">
      <c r="A46" s="10"/>
      <c r="B46" s="79"/>
      <c r="C46" s="113" t="s">
        <v>32</v>
      </c>
      <c r="D46" s="113"/>
      <c r="E46" s="113"/>
      <c r="F46" s="113"/>
      <c r="G46" s="113"/>
      <c r="H46" s="113"/>
      <c r="I46" s="80"/>
    </row>
    <row r="47" spans="1:9" ht="10.5" customHeight="1">
      <c r="A47" s="10"/>
      <c r="B47" s="79"/>
      <c r="C47" s="113" t="s">
        <v>33</v>
      </c>
      <c r="D47" s="113"/>
      <c r="E47" s="113"/>
      <c r="F47" s="113"/>
      <c r="G47" s="113"/>
      <c r="H47" s="113"/>
      <c r="I47" s="80"/>
    </row>
    <row r="48" spans="1:9" ht="10.5" customHeight="1">
      <c r="A48" s="10"/>
      <c r="B48" s="79"/>
      <c r="C48" s="113" t="s">
        <v>30</v>
      </c>
      <c r="D48" s="113"/>
      <c r="E48" s="113"/>
      <c r="F48" s="113"/>
      <c r="G48" s="113"/>
      <c r="H48" s="113"/>
      <c r="I48" s="80"/>
    </row>
    <row r="49" spans="1:9" ht="10.5" customHeight="1">
      <c r="A49" s="10"/>
      <c r="B49" s="79"/>
      <c r="C49" s="121" t="s">
        <v>34</v>
      </c>
      <c r="D49" s="121"/>
      <c r="E49" s="121"/>
      <c r="F49" s="121"/>
      <c r="G49" s="121"/>
      <c r="H49" s="121"/>
      <c r="I49" s="80"/>
    </row>
    <row r="50" spans="1:9" ht="10.5" customHeight="1">
      <c r="A50" s="10"/>
      <c r="B50" s="79"/>
      <c r="C50" s="112" t="s">
        <v>35</v>
      </c>
      <c r="D50" s="112"/>
      <c r="E50" s="112"/>
      <c r="F50" s="112"/>
      <c r="G50" s="112"/>
      <c r="H50" s="112"/>
      <c r="I50" s="80"/>
    </row>
    <row r="51" spans="1:9">
      <c r="A51" s="10"/>
      <c r="B51" s="79"/>
      <c r="C51" s="112"/>
      <c r="D51" s="112"/>
      <c r="E51" s="112"/>
      <c r="F51" s="112"/>
      <c r="G51" s="112"/>
      <c r="H51" s="112"/>
      <c r="I51" s="80"/>
    </row>
    <row r="52" spans="1:9" ht="10.5" customHeight="1">
      <c r="A52" s="10"/>
      <c r="B52" s="81"/>
      <c r="C52" s="114" t="s">
        <v>40</v>
      </c>
      <c r="D52" s="114"/>
      <c r="E52" s="114"/>
      <c r="F52" s="114"/>
      <c r="G52" s="114"/>
      <c r="H52" s="114"/>
      <c r="I52" s="82"/>
    </row>
    <row r="53" spans="1:9">
      <c r="A53" s="10"/>
    </row>
    <row r="54" spans="1:9">
      <c r="B54" s="11" t="s">
        <v>110</v>
      </c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Q29"/>
  <sheetViews>
    <sheetView showGridLines="0" workbookViewId="0"/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4" width="8.6640625" style="70" customWidth="1"/>
    <col min="15" max="15" width="11.88671875" style="70" bestFit="1" customWidth="1"/>
    <col min="16" max="16" width="11.44140625" style="70"/>
    <col min="17" max="17" width="20.44140625" style="70" bestFit="1" customWidth="1"/>
    <col min="18" max="16384" width="11.44140625" style="70"/>
  </cols>
  <sheetData>
    <row r="2" spans="2:17" ht="14.4">
      <c r="B2" s="3"/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4">
        <v>2025</v>
      </c>
      <c r="I2" s="4">
        <v>2026</v>
      </c>
      <c r="J2" s="4">
        <v>2027</v>
      </c>
      <c r="K2" s="4">
        <v>2028</v>
      </c>
      <c r="L2" s="4">
        <v>2029</v>
      </c>
      <c r="M2" s="4" t="s">
        <v>102</v>
      </c>
      <c r="N2" s="5" t="s">
        <v>26</v>
      </c>
    </row>
    <row r="3" spans="2:17">
      <c r="B3" s="109" t="s">
        <v>100</v>
      </c>
      <c r="C3" s="110">
        <f t="shared" ref="C3:M3" si="0">+C4/$N$4</f>
        <v>8.4972690545303972E-2</v>
      </c>
      <c r="D3" s="110">
        <f t="shared" si="0"/>
        <v>0.15801348728894515</v>
      </c>
      <c r="E3" s="110">
        <f t="shared" si="0"/>
        <v>0.13627694641544316</v>
      </c>
      <c r="F3" s="110">
        <f t="shared" si="0"/>
        <v>0.13076207363745143</v>
      </c>
      <c r="G3" s="110">
        <f t="shared" si="0"/>
        <v>0.14728425359790803</v>
      </c>
      <c r="H3" s="110">
        <f t="shared" si="0"/>
        <v>0.1705067459468482</v>
      </c>
      <c r="I3" s="110">
        <f t="shared" si="0"/>
        <v>4.1775822022265006E-2</v>
      </c>
      <c r="J3" s="110">
        <f t="shared" si="0"/>
        <v>9.3016253335050144E-3</v>
      </c>
      <c r="K3" s="110">
        <f t="shared" si="0"/>
        <v>1.6034571218593457E-4</v>
      </c>
      <c r="L3" s="110">
        <f t="shared" si="0"/>
        <v>0.12078566378795814</v>
      </c>
      <c r="M3" s="110">
        <f t="shared" si="0"/>
        <v>1.6034571218593457E-4</v>
      </c>
      <c r="N3" s="109"/>
      <c r="P3" s="76"/>
      <c r="Q3" s="73"/>
    </row>
    <row r="4" spans="2:17">
      <c r="B4" s="71" t="s">
        <v>19</v>
      </c>
      <c r="C4" s="72">
        <f>277131.372687365-42.68+23666.55020041</f>
        <v>300755.24288777501</v>
      </c>
      <c r="D4" s="72">
        <v>559278.3333580984</v>
      </c>
      <c r="E4" s="72">
        <v>482343.27824807243</v>
      </c>
      <c r="F4" s="72">
        <v>462823.749194726</v>
      </c>
      <c r="G4" s="72">
        <v>521302.91720922251</v>
      </c>
      <c r="H4" s="72">
        <v>603497.39971935633</v>
      </c>
      <c r="I4" s="72">
        <v>147862.77118580823</v>
      </c>
      <c r="J4" s="72">
        <v>32922.490372808221</v>
      </c>
      <c r="K4" s="72">
        <v>567.53308980821919</v>
      </c>
      <c r="L4" s="72">
        <v>427512.90346091194</v>
      </c>
      <c r="M4" s="72">
        <v>567.53308980821919</v>
      </c>
      <c r="N4" s="72">
        <f>SUM(C4:M4)</f>
        <v>3539434.1518163956</v>
      </c>
      <c r="P4" s="76"/>
      <c r="Q4" s="73"/>
    </row>
    <row r="5" spans="2:17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17">
      <c r="N6" s="74"/>
    </row>
    <row r="29" spans="2:2">
      <c r="B29" s="70" t="s">
        <v>75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3"/>
  <sheetViews>
    <sheetView showGridLines="0" zoomScaleNormal="100" workbookViewId="0">
      <selection activeCell="C36" sqref="C36"/>
    </sheetView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6.6640625" style="11" customWidth="1"/>
    <col min="4" max="4" width="13.109375" style="11" bestFit="1" customWidth="1"/>
    <col min="5" max="5" width="15.109375" style="11" bestFit="1" customWidth="1"/>
    <col min="6" max="6" width="2.6640625" style="11" customWidth="1"/>
    <col min="7" max="7" width="21.6640625" style="11" bestFit="1" customWidth="1"/>
    <col min="8" max="8" width="14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23" t="s">
        <v>108</v>
      </c>
      <c r="C2" s="124" t="s">
        <v>27</v>
      </c>
      <c r="D2" s="124"/>
      <c r="E2" s="124"/>
      <c r="F2" s="124"/>
      <c r="G2" s="124"/>
      <c r="H2" s="124"/>
      <c r="I2" s="125"/>
    </row>
    <row r="3" spans="1:9">
      <c r="A3" s="10"/>
      <c r="B3" s="126"/>
      <c r="C3" s="119"/>
      <c r="D3" s="119"/>
      <c r="E3" s="119"/>
      <c r="F3" s="119"/>
      <c r="G3" s="119"/>
      <c r="H3" s="119"/>
      <c r="I3" s="127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4">
      <c r="A5" s="10"/>
      <c r="B5" s="17"/>
      <c r="C5" s="1" t="s">
        <v>62</v>
      </c>
      <c r="D5" s="2" t="s">
        <v>21</v>
      </c>
      <c r="E5" s="13"/>
      <c r="F5" s="18"/>
      <c r="G5" s="1" t="s">
        <v>61</v>
      </c>
      <c r="H5" s="2" t="s">
        <v>21</v>
      </c>
      <c r="I5" s="19"/>
    </row>
    <row r="6" spans="1:9">
      <c r="A6" s="10"/>
      <c r="B6" s="17"/>
      <c r="C6" s="20" t="s">
        <v>0</v>
      </c>
      <c r="D6" s="21">
        <f>+Deuda!D6</f>
        <v>0.80259484214601196</v>
      </c>
      <c r="E6" s="22"/>
      <c r="F6" s="13"/>
      <c r="G6" s="23" t="s">
        <v>1</v>
      </c>
      <c r="H6" s="21">
        <f>+Deuda!H6</f>
        <v>0.44297819227189106</v>
      </c>
      <c r="I6" s="19"/>
    </row>
    <row r="7" spans="1:9">
      <c r="A7" s="10"/>
      <c r="B7" s="17"/>
      <c r="C7" s="20" t="s">
        <v>2</v>
      </c>
      <c r="D7" s="24">
        <f>+Deuda!D7</f>
        <v>4.0381839907000082E-2</v>
      </c>
      <c r="E7" s="22"/>
      <c r="F7" s="25"/>
      <c r="G7" s="23" t="s">
        <v>3</v>
      </c>
      <c r="H7" s="21">
        <f>+Deuda!H7</f>
        <v>0.30959119981212291</v>
      </c>
      <c r="I7" s="19"/>
    </row>
    <row r="8" spans="1:9">
      <c r="A8" s="10"/>
      <c r="B8" s="17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3.8159624454579467E-2</v>
      </c>
      <c r="I8" s="19"/>
    </row>
    <row r="9" spans="1:9">
      <c r="A9" s="10"/>
      <c r="B9" s="17"/>
      <c r="C9" s="20" t="s">
        <v>6</v>
      </c>
      <c r="D9" s="24">
        <f>+Deuda!D9</f>
        <v>0.15702331794698807</v>
      </c>
      <c r="E9" s="22"/>
      <c r="F9" s="25"/>
      <c r="G9" s="23" t="s">
        <v>42</v>
      </c>
      <c r="H9" s="26">
        <f>+Deuda!H9</f>
        <v>2.5116289965906161E-2</v>
      </c>
      <c r="I9" s="19"/>
    </row>
    <row r="10" spans="1:9">
      <c r="A10" s="10"/>
      <c r="B10" s="17"/>
      <c r="C10" s="20" t="s">
        <v>8</v>
      </c>
      <c r="D10" s="24">
        <f>+Deuda!D10</f>
        <v>0</v>
      </c>
      <c r="E10" s="22"/>
      <c r="F10" s="25"/>
      <c r="G10" s="23" t="s">
        <v>43</v>
      </c>
      <c r="H10" s="26">
        <f>+Deuda!H10</f>
        <v>1.1880977516493516E-2</v>
      </c>
      <c r="I10" s="19"/>
    </row>
    <row r="11" spans="1:9">
      <c r="A11" s="10"/>
      <c r="B11" s="12"/>
      <c r="E11" s="13"/>
      <c r="F11" s="25"/>
      <c r="G11" s="23" t="s">
        <v>44</v>
      </c>
      <c r="H11" s="26">
        <f>+Deuda!H11</f>
        <v>1.5963228078433755E-2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f>+Deuda!H12</f>
        <v>0.15631048790057339</v>
      </c>
      <c r="I12" s="19"/>
    </row>
    <row r="13" spans="1:9">
      <c r="A13" s="10"/>
      <c r="B13" s="12"/>
      <c r="C13" s="13"/>
      <c r="E13" s="25"/>
      <c r="F13" s="29"/>
      <c r="G13" s="23" t="s">
        <v>95</v>
      </c>
      <c r="H13" s="26">
        <f>+Deuda!H13</f>
        <v>0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4">
      <c r="A15" s="10"/>
      <c r="B15" s="17"/>
      <c r="C15" s="1" t="s">
        <v>65</v>
      </c>
      <c r="D15" s="2" t="s">
        <v>21</v>
      </c>
      <c r="E15" s="30"/>
      <c r="F15" s="18"/>
      <c r="G15" s="1" t="s">
        <v>63</v>
      </c>
      <c r="H15" s="2" t="s">
        <v>21</v>
      </c>
      <c r="I15" s="19"/>
    </row>
    <row r="16" spans="1:9">
      <c r="A16" s="10"/>
      <c r="B16" s="17"/>
      <c r="C16" s="20" t="s">
        <v>12</v>
      </c>
      <c r="D16" s="21">
        <f>+Deuda!D16</f>
        <v>0.83715930701902785</v>
      </c>
      <c r="E16" s="30"/>
      <c r="F16" s="29"/>
      <c r="G16" s="23" t="s">
        <v>1</v>
      </c>
      <c r="H16" s="21">
        <f>+Deuda!H16</f>
        <v>0.45307432854182333</v>
      </c>
      <c r="I16" s="19"/>
    </row>
    <row r="17" spans="1:9">
      <c r="A17" s="10"/>
      <c r="B17" s="17"/>
      <c r="C17" s="20" t="s">
        <v>2</v>
      </c>
      <c r="D17" s="21">
        <f>+Deuda!D17</f>
        <v>4.0381839907000082E-2</v>
      </c>
      <c r="G17" s="23" t="s">
        <v>3</v>
      </c>
      <c r="H17" s="21">
        <f>+Deuda!H17</f>
        <v>0.30959119981212291</v>
      </c>
      <c r="I17" s="19"/>
    </row>
    <row r="18" spans="1:9">
      <c r="A18" s="10"/>
      <c r="B18" s="17"/>
      <c r="C18" s="20" t="s">
        <v>4</v>
      </c>
      <c r="D18" s="21">
        <f>+Deuda!D18</f>
        <v>0</v>
      </c>
      <c r="G18" s="23" t="s">
        <v>5</v>
      </c>
      <c r="H18" s="21">
        <f>+Deuda!H18</f>
        <v>3.8159624454579467E-2</v>
      </c>
      <c r="I18" s="19"/>
    </row>
    <row r="19" spans="1:9">
      <c r="A19" s="10"/>
      <c r="B19" s="17"/>
      <c r="C19" s="111" t="s">
        <v>105</v>
      </c>
      <c r="D19" s="21">
        <f>+Deuda!D19</f>
        <v>0.12245885307397231</v>
      </c>
      <c r="G19" s="31" t="s">
        <v>9</v>
      </c>
      <c r="H19" s="26">
        <f>+Deuda!H19</f>
        <v>2.5116289965906161E-2</v>
      </c>
      <c r="I19" s="19"/>
    </row>
    <row r="20" spans="1:9">
      <c r="A20" s="10"/>
      <c r="B20" s="17"/>
      <c r="C20" s="111" t="s">
        <v>106</v>
      </c>
      <c r="D20" s="21">
        <f>+Deuda!D20</f>
        <v>1.5414920679900634E-3</v>
      </c>
      <c r="E20" s="13"/>
      <c r="F20" s="13"/>
      <c r="G20" s="31" t="s">
        <v>43</v>
      </c>
      <c r="H20" s="26">
        <f>+Deuda!H20</f>
        <v>4.8070820106696055E-2</v>
      </c>
      <c r="I20" s="19"/>
    </row>
    <row r="21" spans="1:9">
      <c r="A21" s="10"/>
      <c r="B21" s="12"/>
      <c r="C21" s="20" t="s">
        <v>8</v>
      </c>
      <c r="D21" s="21">
        <f>+Deuda!D21</f>
        <v>0</v>
      </c>
      <c r="G21" s="31" t="s">
        <v>44</v>
      </c>
      <c r="H21" s="26">
        <f>+Deuda!H21</f>
        <v>5.0527692951449529E-2</v>
      </c>
      <c r="I21" s="19"/>
    </row>
    <row r="22" spans="1:9">
      <c r="A22" s="10"/>
      <c r="B22" s="12"/>
      <c r="C22" s="27"/>
      <c r="G22" s="31" t="s">
        <v>11</v>
      </c>
      <c r="H22" s="26">
        <f>+Deuda!H22</f>
        <v>7.546004416742276E-2</v>
      </c>
      <c r="I22" s="19"/>
    </row>
    <row r="23" spans="1:9">
      <c r="A23" s="10"/>
      <c r="B23" s="12"/>
      <c r="C23" s="27"/>
      <c r="D23" s="32"/>
      <c r="G23" s="23" t="s">
        <v>95</v>
      </c>
      <c r="H23" s="26">
        <f>+Deuda!H23</f>
        <v>0</v>
      </c>
      <c r="I23" s="16"/>
    </row>
    <row r="24" spans="1:9">
      <c r="A24" s="10"/>
      <c r="B24" s="12"/>
      <c r="C24" s="13"/>
      <c r="G24" s="13"/>
      <c r="H24" s="33"/>
      <c r="I24" s="16"/>
    </row>
    <row r="25" spans="1:9" ht="28.8">
      <c r="A25" s="10"/>
      <c r="B25" s="17"/>
      <c r="C25" s="9" t="s">
        <v>56</v>
      </c>
      <c r="D25" s="6" t="s">
        <v>66</v>
      </c>
      <c r="E25" s="6" t="s">
        <v>67</v>
      </c>
      <c r="F25" s="34"/>
      <c r="G25" s="9" t="s">
        <v>64</v>
      </c>
      <c r="H25" s="6" t="s">
        <v>73</v>
      </c>
      <c r="I25" s="19"/>
    </row>
    <row r="26" spans="1:9">
      <c r="A26" s="10"/>
      <c r="B26" s="17"/>
      <c r="C26" s="35" t="s">
        <v>31</v>
      </c>
      <c r="D26" s="36">
        <f>+Deuda!D26</f>
        <v>2053232.1882628871</v>
      </c>
      <c r="E26" s="37">
        <f>+Deuda!E26</f>
        <v>6.3092712987884381E-2</v>
      </c>
      <c r="F26" s="38"/>
      <c r="G26" s="39" t="s">
        <v>22</v>
      </c>
      <c r="H26" s="40">
        <f>+Deuda!H26</f>
        <v>0.28154140175639858</v>
      </c>
      <c r="I26" s="19"/>
    </row>
    <row r="27" spans="1:9">
      <c r="A27" s="10"/>
      <c r="B27" s="17"/>
      <c r="C27" s="35" t="s">
        <v>23</v>
      </c>
      <c r="D27" s="36">
        <f>+Deuda!D27</f>
        <v>134162</v>
      </c>
      <c r="E27" s="37">
        <f>+Deuda!E27</f>
        <v>9.5781500000000408E-2</v>
      </c>
      <c r="F27" s="41"/>
      <c r="G27" s="39" t="s">
        <v>45</v>
      </c>
      <c r="H27" s="40">
        <f>+Deuda!H27</f>
        <v>0.5930569136092908</v>
      </c>
      <c r="I27" s="19"/>
    </row>
    <row r="28" spans="1:9">
      <c r="A28" s="10"/>
      <c r="B28" s="17"/>
      <c r="C28" s="35" t="s">
        <v>37</v>
      </c>
      <c r="D28" s="36">
        <f>+Deuda!D28</f>
        <v>570097.0213066889</v>
      </c>
      <c r="E28" s="37">
        <f>+Deuda!E28</f>
        <v>2.9077722493494322E-2</v>
      </c>
      <c r="F28" s="42"/>
      <c r="G28" s="39" t="s">
        <v>24</v>
      </c>
      <c r="H28" s="40">
        <f>+Deuda!H28</f>
        <v>0.12540168463431056</v>
      </c>
      <c r="I28" s="19"/>
    </row>
    <row r="29" spans="1:9">
      <c r="A29" s="10"/>
      <c r="B29" s="17"/>
      <c r="C29" s="35" t="s">
        <v>25</v>
      </c>
      <c r="D29" s="36">
        <f>+Deuda!D29</f>
        <v>746897.39795316663</v>
      </c>
      <c r="E29" s="37">
        <f>+Deuda!E29</f>
        <v>5.4465126606379664E-2</v>
      </c>
      <c r="F29" s="43"/>
      <c r="G29" s="91" t="s">
        <v>84</v>
      </c>
      <c r="H29" s="92">
        <f>+Deuda!H29</f>
        <v>3.9432037863145188</v>
      </c>
      <c r="I29" s="19"/>
    </row>
    <row r="30" spans="1:9">
      <c r="A30" s="10"/>
      <c r="B30" s="17"/>
      <c r="C30" s="35" t="s">
        <v>96</v>
      </c>
      <c r="D30" s="36">
        <f>+Deuda!D30</f>
        <v>0</v>
      </c>
      <c r="E30" s="37">
        <f>+Deuda!E30</f>
        <v>0</v>
      </c>
      <c r="F30" s="44"/>
      <c r="H30" s="45"/>
      <c r="I30" s="16"/>
    </row>
    <row r="31" spans="1:9">
      <c r="A31" s="10"/>
      <c r="B31" s="17"/>
      <c r="C31" s="35" t="s">
        <v>97</v>
      </c>
      <c r="D31" s="36">
        <f>+Deuda!D31</f>
        <v>1543.3749036136999</v>
      </c>
      <c r="E31" s="37">
        <f>+Deuda!E31</f>
        <v>3.7945789183236739E-2</v>
      </c>
      <c r="F31" s="29"/>
      <c r="H31" s="46"/>
      <c r="I31" s="16"/>
    </row>
    <row r="32" spans="1:9">
      <c r="A32" s="10"/>
      <c r="B32" s="17"/>
      <c r="C32" s="35" t="s">
        <v>98</v>
      </c>
      <c r="D32" s="36">
        <f>+Deuda!D32</f>
        <v>9835.6191892293227</v>
      </c>
      <c r="E32" s="37">
        <f>+Deuda!E32</f>
        <v>8.1637886279278898E-2</v>
      </c>
      <c r="F32" s="47"/>
      <c r="H32" s="48"/>
      <c r="I32" s="16"/>
    </row>
    <row r="33" spans="1:9">
      <c r="A33" s="10"/>
      <c r="B33" s="17"/>
      <c r="C33" s="89" t="s">
        <v>83</v>
      </c>
      <c r="D33" s="89"/>
      <c r="E33" s="90">
        <f>+Deuda!E33</f>
        <v>5.7032080741458629E-2</v>
      </c>
      <c r="F33" s="49"/>
      <c r="H33" s="33"/>
      <c r="I33" s="16"/>
    </row>
    <row r="34" spans="1:9">
      <c r="A34" s="10"/>
      <c r="B34" s="17"/>
      <c r="D34" s="50"/>
      <c r="E34" s="51"/>
      <c r="F34" s="52"/>
      <c r="H34" s="33"/>
      <c r="I34" s="16"/>
    </row>
    <row r="35" spans="1:9" ht="14.4">
      <c r="A35" s="10"/>
      <c r="B35" s="17"/>
      <c r="C35" s="99" t="s">
        <v>57</v>
      </c>
      <c r="D35" s="100"/>
      <c r="E35" s="6" t="s">
        <v>59</v>
      </c>
      <c r="F35" s="52"/>
      <c r="H35" s="33"/>
      <c r="I35" s="16"/>
    </row>
    <row r="36" spans="1:9">
      <c r="A36" s="10"/>
      <c r="B36" s="17"/>
      <c r="C36" s="103" t="s">
        <v>77</v>
      </c>
      <c r="D36" s="104"/>
      <c r="E36" s="98">
        <f>+Deuda!E36</f>
        <v>3515767.6015531113</v>
      </c>
      <c r="F36" s="52"/>
      <c r="G36" s="57"/>
      <c r="H36" s="33"/>
      <c r="I36" s="16"/>
    </row>
    <row r="37" spans="1:9">
      <c r="A37" s="10"/>
      <c r="B37" s="17"/>
      <c r="C37" s="105" t="s">
        <v>68</v>
      </c>
      <c r="D37" s="106"/>
      <c r="E37" s="107">
        <f>+Deuda!E37</f>
        <v>23666.550200410002</v>
      </c>
      <c r="F37" s="52"/>
      <c r="G37" s="57"/>
      <c r="H37" s="33"/>
      <c r="I37" s="16"/>
    </row>
    <row r="38" spans="1:9">
      <c r="A38" s="10"/>
      <c r="B38" s="17"/>
      <c r="C38" s="93" t="s">
        <v>93</v>
      </c>
      <c r="D38" s="94"/>
      <c r="E38" s="95">
        <f>+Deuda!E38</f>
        <v>3539434.1517535215</v>
      </c>
      <c r="F38" s="52"/>
      <c r="G38" s="57"/>
      <c r="H38" s="33"/>
      <c r="I38" s="16"/>
    </row>
    <row r="39" spans="1:9">
      <c r="A39" s="10"/>
      <c r="B39" s="17"/>
      <c r="C39" s="96" t="s">
        <v>80</v>
      </c>
      <c r="D39" s="97"/>
      <c r="E39" s="95">
        <f>+Deuda!E39</f>
        <v>2960605.2798413979</v>
      </c>
      <c r="F39" s="52"/>
      <c r="G39" s="57"/>
      <c r="H39" s="33"/>
      <c r="I39" s="16"/>
    </row>
    <row r="40" spans="1:9">
      <c r="A40" s="10"/>
      <c r="B40" s="17"/>
      <c r="C40" s="101" t="s">
        <v>76</v>
      </c>
      <c r="D40" s="102"/>
      <c r="E40" s="108">
        <f>+Deuda!E40</f>
        <v>918385.38629102055</v>
      </c>
      <c r="F40" s="52" t="s">
        <v>109</v>
      </c>
      <c r="G40" s="57"/>
      <c r="H40" s="33"/>
      <c r="I40" s="16"/>
    </row>
    <row r="41" spans="1:9">
      <c r="A41" s="10"/>
      <c r="B41" s="17"/>
      <c r="C41" s="93" t="s">
        <v>85</v>
      </c>
      <c r="D41" s="94"/>
      <c r="E41" s="95">
        <f>+Deuda!E41</f>
        <v>4457819.5380445421</v>
      </c>
      <c r="F41" s="11" t="s">
        <v>109</v>
      </c>
      <c r="G41" s="75"/>
      <c r="H41" s="33"/>
      <c r="I41" s="16"/>
    </row>
    <row r="42" spans="1:9">
      <c r="A42" s="10"/>
      <c r="B42" s="17"/>
      <c r="C42" s="96" t="s">
        <v>86</v>
      </c>
      <c r="D42" s="97"/>
      <c r="E42" s="95">
        <f>+Deuda!E42</f>
        <v>3733243.5807977878</v>
      </c>
      <c r="F42" s="52" t="s">
        <v>109</v>
      </c>
      <c r="G42" s="59"/>
      <c r="H42" s="33"/>
      <c r="I42" s="16"/>
    </row>
    <row r="43" spans="1:9">
      <c r="A43" s="10"/>
      <c r="B43" s="17"/>
      <c r="C43" s="60"/>
      <c r="D43" s="61"/>
      <c r="E43" s="62"/>
      <c r="F43" s="52"/>
      <c r="G43" s="59"/>
      <c r="H43" s="33"/>
      <c r="I43" s="16"/>
    </row>
    <row r="44" spans="1:9">
      <c r="A44" s="10"/>
      <c r="B44" s="17"/>
      <c r="C44" s="63" t="s">
        <v>60</v>
      </c>
      <c r="D44" s="64"/>
      <c r="E44" s="64"/>
      <c r="F44" s="65"/>
      <c r="G44" s="66"/>
      <c r="H44" s="33"/>
      <c r="I44" s="16"/>
    </row>
    <row r="45" spans="1:9">
      <c r="A45" s="10"/>
      <c r="B45" s="17"/>
      <c r="C45" s="113" t="s">
        <v>79</v>
      </c>
      <c r="D45" s="113"/>
      <c r="E45" s="113"/>
      <c r="F45" s="113"/>
      <c r="G45" s="113"/>
      <c r="H45" s="113"/>
      <c r="I45" s="19"/>
    </row>
    <row r="46" spans="1:9">
      <c r="A46" s="10"/>
      <c r="B46" s="17"/>
      <c r="C46" s="113" t="s">
        <v>38</v>
      </c>
      <c r="D46" s="113"/>
      <c r="E46" s="113"/>
      <c r="F46" s="113"/>
      <c r="G46" s="113"/>
      <c r="H46" s="113"/>
      <c r="I46" s="19"/>
    </row>
    <row r="47" spans="1:9">
      <c r="A47" s="10"/>
      <c r="B47" s="17"/>
      <c r="C47" s="113" t="s">
        <v>69</v>
      </c>
      <c r="D47" s="113"/>
      <c r="E47" s="113"/>
      <c r="F47" s="113"/>
      <c r="G47" s="113"/>
      <c r="H47" s="113"/>
      <c r="I47" s="19"/>
    </row>
    <row r="48" spans="1:9">
      <c r="A48" s="10"/>
      <c r="B48" s="17"/>
      <c r="C48" s="113" t="s">
        <v>70</v>
      </c>
      <c r="D48" s="113"/>
      <c r="E48" s="113"/>
      <c r="F48" s="113"/>
      <c r="G48" s="113"/>
      <c r="H48" s="113"/>
      <c r="I48" s="19"/>
    </row>
    <row r="49" spans="1:9">
      <c r="A49" s="10"/>
      <c r="B49" s="17"/>
      <c r="C49" s="121" t="s">
        <v>71</v>
      </c>
      <c r="D49" s="121"/>
      <c r="E49" s="121"/>
      <c r="F49" s="121"/>
      <c r="G49" s="121"/>
      <c r="H49" s="121"/>
      <c r="I49" s="19"/>
    </row>
    <row r="50" spans="1:9">
      <c r="A50" s="10"/>
      <c r="B50" s="17"/>
      <c r="C50" s="112" t="s">
        <v>39</v>
      </c>
      <c r="D50" s="112"/>
      <c r="E50" s="112"/>
      <c r="F50" s="112"/>
      <c r="G50" s="112"/>
      <c r="H50" s="112"/>
      <c r="I50" s="19"/>
    </row>
    <row r="51" spans="1:9">
      <c r="A51" s="10"/>
      <c r="B51" s="67"/>
      <c r="C51" s="122" t="s">
        <v>72</v>
      </c>
      <c r="D51" s="122"/>
      <c r="E51" s="122"/>
      <c r="F51" s="122"/>
      <c r="G51" s="122"/>
      <c r="H51" s="122"/>
      <c r="I51" s="68"/>
    </row>
    <row r="53" spans="1:9">
      <c r="B53" s="11" t="s">
        <v>111</v>
      </c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Q29"/>
  <sheetViews>
    <sheetView showGridLines="0" workbookViewId="0">
      <selection activeCell="H33" sqref="H33"/>
    </sheetView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4" width="8.6640625" style="70" customWidth="1"/>
    <col min="15" max="15" width="11.88671875" style="70" bestFit="1" customWidth="1"/>
    <col min="16" max="16" width="11.44140625" style="70"/>
    <col min="17" max="17" width="20.44140625" style="70" bestFit="1" customWidth="1"/>
    <col min="18" max="16384" width="11.44140625" style="70"/>
  </cols>
  <sheetData>
    <row r="2" spans="2:17" ht="14.4">
      <c r="B2" s="3"/>
      <c r="C2" s="4">
        <f>+IF('Perfil de Deuda'!C2="","",'Perfil de Deuda'!C2)</f>
        <v>2020</v>
      </c>
      <c r="D2" s="4">
        <f>+IF('Perfil de Deuda'!D2="","",'Perfil de Deuda'!D2)</f>
        <v>2021</v>
      </c>
      <c r="E2" s="4">
        <f>+IF('Perfil de Deuda'!E2="","",'Perfil de Deuda'!E2)</f>
        <v>2022</v>
      </c>
      <c r="F2" s="4">
        <f>+IF('Perfil de Deuda'!F2="","",'Perfil de Deuda'!F2)</f>
        <v>2023</v>
      </c>
      <c r="G2" s="4">
        <f>+IF('Perfil de Deuda'!G2="","",'Perfil de Deuda'!G2)</f>
        <v>2024</v>
      </c>
      <c r="H2" s="4">
        <f>+IF('Perfil de Deuda'!H2="","",'Perfil de Deuda'!H2)</f>
        <v>2025</v>
      </c>
      <c r="I2" s="4">
        <f>+IF('Perfil de Deuda'!I2="","",'Perfil de Deuda'!I2)</f>
        <v>2026</v>
      </c>
      <c r="J2" s="4">
        <f>+IF('Perfil de Deuda'!J2="","",'Perfil de Deuda'!J2)</f>
        <v>2027</v>
      </c>
      <c r="K2" s="4">
        <f>+IF('Perfil de Deuda'!K2="","",'Perfil de Deuda'!K2)</f>
        <v>2028</v>
      </c>
      <c r="L2" s="4">
        <f>+IF('Perfil de Deuda'!L2="","",'Perfil de Deuda'!L2)</f>
        <v>2029</v>
      </c>
      <c r="M2" s="4" t="str">
        <f>+IF('Perfil de Deuda'!M2="","",'Perfil de Deuda'!M2)</f>
        <v>2030 (&lt;=)</v>
      </c>
      <c r="N2" s="5" t="str">
        <f>+IF('Perfil de Deuda'!N2="","",'Perfil de Deuda'!N2)</f>
        <v>Total</v>
      </c>
    </row>
    <row r="3" spans="2:17">
      <c r="B3" s="109" t="s">
        <v>101</v>
      </c>
      <c r="C3" s="110">
        <f>+IF('Perfil de Deuda'!C3="","",'Perfil de Deuda'!C3)</f>
        <v>8.4972690545303972E-2</v>
      </c>
      <c r="D3" s="110">
        <f>+IF('Perfil de Deuda'!D3="","",'Perfil de Deuda'!D3)</f>
        <v>0.15801348728894515</v>
      </c>
      <c r="E3" s="110">
        <f>+IF('Perfil de Deuda'!E3="","",'Perfil de Deuda'!E3)</f>
        <v>0.13627694641544316</v>
      </c>
      <c r="F3" s="110">
        <f>+IF('Perfil de Deuda'!F3="","",'Perfil de Deuda'!F3)</f>
        <v>0.13076207363745143</v>
      </c>
      <c r="G3" s="110">
        <f>+IF('Perfil de Deuda'!G3="","",'Perfil de Deuda'!G3)</f>
        <v>0.14728425359790803</v>
      </c>
      <c r="H3" s="110">
        <f>+IF('Perfil de Deuda'!H3="","",'Perfil de Deuda'!H3)</f>
        <v>0.1705067459468482</v>
      </c>
      <c r="I3" s="110">
        <f>+IF('Perfil de Deuda'!I3="","",'Perfil de Deuda'!I3)</f>
        <v>4.1775822022265006E-2</v>
      </c>
      <c r="J3" s="110">
        <f>+IF('Perfil de Deuda'!J3="","",'Perfil de Deuda'!J3)</f>
        <v>9.3016253335050144E-3</v>
      </c>
      <c r="K3" s="110">
        <f>+IF('Perfil de Deuda'!K3="","",'Perfil de Deuda'!K3)</f>
        <v>1.6034571218593457E-4</v>
      </c>
      <c r="L3" s="110">
        <f>+IF('Perfil de Deuda'!L3="","",'Perfil de Deuda'!L3)</f>
        <v>0.12078566378795814</v>
      </c>
      <c r="M3" s="110">
        <f>+IF('Perfil de Deuda'!M3="","",'Perfil de Deuda'!M3)</f>
        <v>1.6034571218593457E-4</v>
      </c>
      <c r="N3" s="109"/>
      <c r="P3" s="76"/>
      <c r="Q3" s="73"/>
    </row>
    <row r="4" spans="2:17">
      <c r="B4" s="71" t="s">
        <v>29</v>
      </c>
      <c r="C4" s="72">
        <f>+IF('Perfil de Deuda'!C4="","",'Perfil de Deuda'!C4)</f>
        <v>300755.24288777501</v>
      </c>
      <c r="D4" s="72">
        <f>+IF('Perfil de Deuda'!D4="","",'Perfil de Deuda'!D4)</f>
        <v>559278.3333580984</v>
      </c>
      <c r="E4" s="72">
        <f>+IF('Perfil de Deuda'!E4="","",'Perfil de Deuda'!E4)</f>
        <v>482343.27824807243</v>
      </c>
      <c r="F4" s="72">
        <f>+IF('Perfil de Deuda'!F4="","",'Perfil de Deuda'!F4)</f>
        <v>462823.749194726</v>
      </c>
      <c r="G4" s="72">
        <f>+IF('Perfil de Deuda'!G4="","",'Perfil de Deuda'!G4)</f>
        <v>521302.91720922251</v>
      </c>
      <c r="H4" s="72">
        <f>+IF('Perfil de Deuda'!H4="","",'Perfil de Deuda'!H4)</f>
        <v>603497.39971935633</v>
      </c>
      <c r="I4" s="72">
        <f>+IF('Perfil de Deuda'!I4="","",'Perfil de Deuda'!I4)</f>
        <v>147862.77118580823</v>
      </c>
      <c r="J4" s="72">
        <f>+IF('Perfil de Deuda'!J4="","",'Perfil de Deuda'!J4)</f>
        <v>32922.490372808221</v>
      </c>
      <c r="K4" s="72">
        <f>+IF('Perfil de Deuda'!K4="","",'Perfil de Deuda'!K4)</f>
        <v>567.53308980821919</v>
      </c>
      <c r="L4" s="72">
        <f>+IF('Perfil de Deuda'!L4="","",'Perfil de Deuda'!L4)</f>
        <v>427512.90346091194</v>
      </c>
      <c r="M4" s="72">
        <f>+IF('Perfil de Deuda'!M4="","",'Perfil de Deuda'!M4)</f>
        <v>567.53308980821919</v>
      </c>
      <c r="N4" s="72">
        <f>+IF('Perfil de Deuda'!N4="","",'Perfil de Deuda'!N4)</f>
        <v>3539434.1518163956</v>
      </c>
      <c r="P4" s="76"/>
      <c r="Q4" s="73"/>
    </row>
    <row r="5" spans="2:17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17">
      <c r="N6" s="74"/>
    </row>
    <row r="29" spans="2:2">
      <c r="B29" s="70" t="s">
        <v>41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2020-06-12T16:09:08Z</dcterms:modified>
</cp:coreProperties>
</file>